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SUDUVOS VVG\2024-2029 VPS\NAUJO LAIKOTARPIO VPS rengimas ir vertinimas\VPS tikslinimas po 5 PAK\"/>
    </mc:Choice>
  </mc:AlternateContent>
  <xr:revisionPtr revIDLastSave="0" documentId="13_ncr:1_{D81CAA1C-C412-48F1-98BD-C278548E9AB4}" xr6:coauthVersionLast="47" xr6:coauthVersionMax="47" xr10:uidLastSave="{00000000-0000-0000-0000-000000000000}"/>
  <bookViews>
    <workbookView xWindow="-108" yWindow="-108" windowWidth="23256" windowHeight="12456" firstSheet="1" activeTab="17" xr2:uid="{00000000-000D-0000-FFFF-FFFF0000000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15.1" sheetId="42" r:id="rId24"/>
    <sheet name="Sąrašai" sheetId="11" state="hidden" r:id="rId25"/>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3">'15.1'!$A:$B,'15.1'!#REF!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42" l="1"/>
  <c r="C53" i="42"/>
  <c r="C28" i="42"/>
  <c r="B1" i="42"/>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46" i="5"/>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E32" i="42"/>
  <c r="F32" i="42"/>
  <c r="G32" i="42"/>
  <c r="H32" i="42"/>
  <c r="I32" i="42"/>
  <c r="J32" i="42"/>
  <c r="K32" i="42"/>
  <c r="D32"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D45" i="5" s="1"/>
  <c r="A1" i="36"/>
  <c r="D43" i="5"/>
  <c r="B1" i="38"/>
  <c r="D42" i="5" s="1"/>
  <c r="A1" i="38"/>
  <c r="B1" i="41"/>
  <c r="A1" i="41"/>
  <c r="C1468" i="41"/>
  <c r="B52" i="38"/>
  <c r="B69" i="38" s="1"/>
  <c r="B86" i="38" s="1"/>
  <c r="B103" i="38" s="1"/>
  <c r="B120" i="38" s="1"/>
  <c r="B137" i="38" s="1"/>
  <c r="B154" i="38" s="1"/>
  <c r="B171" i="38" s="1"/>
  <c r="B188" i="38" s="1"/>
  <c r="B205" i="38" s="1"/>
  <c r="B222" i="38" s="1"/>
  <c r="B239" i="38" s="1"/>
  <c r="B256" i="38" s="1"/>
  <c r="B273" i="38" s="1"/>
  <c r="B290" i="38" s="1"/>
  <c r="B307" i="38" s="1"/>
  <c r="B324" i="38" s="1"/>
  <c r="B341" i="38" s="1"/>
  <c r="B44" i="38"/>
  <c r="B61" i="38" s="1"/>
  <c r="B78" i="38" s="1"/>
  <c r="B95" i="38" s="1"/>
  <c r="B112" i="38" s="1"/>
  <c r="B129" i="38" s="1"/>
  <c r="B146" i="38" s="1"/>
  <c r="B163" i="38" s="1"/>
  <c r="B180" i="38" s="1"/>
  <c r="B197" i="38" s="1"/>
  <c r="B214" i="38" s="1"/>
  <c r="B231" i="38" s="1"/>
  <c r="B248" i="38" s="1"/>
  <c r="B265" i="38" s="1"/>
  <c r="B282" i="38" s="1"/>
  <c r="B299" i="38" s="1"/>
  <c r="B316" i="38" s="1"/>
  <c r="B333" i="38" s="1"/>
  <c r="B27" i="38"/>
  <c r="B29" i="38"/>
  <c r="B46" i="38" s="1"/>
  <c r="B63" i="38" s="1"/>
  <c r="B80" i="38" s="1"/>
  <c r="B97" i="38" s="1"/>
  <c r="B114" i="38" s="1"/>
  <c r="B131" i="38" s="1"/>
  <c r="B148" i="38" s="1"/>
  <c r="B165" i="38" s="1"/>
  <c r="B182" i="38" s="1"/>
  <c r="B199" i="38" s="1"/>
  <c r="B216" i="38" s="1"/>
  <c r="B233" i="38" s="1"/>
  <c r="B250" i="38" s="1"/>
  <c r="B267" i="38" s="1"/>
  <c r="B284" i="38" s="1"/>
  <c r="B301" i="38" s="1"/>
  <c r="B318" i="38" s="1"/>
  <c r="B335" i="38" s="1"/>
  <c r="B32" i="38"/>
  <c r="B49" i="38" s="1"/>
  <c r="B66" i="38" s="1"/>
  <c r="B83" i="38" s="1"/>
  <c r="B100" i="38" s="1"/>
  <c r="B117" i="38" s="1"/>
  <c r="B134" i="38" s="1"/>
  <c r="B151" i="38" s="1"/>
  <c r="B168" i="38" s="1"/>
  <c r="B185" i="38" s="1"/>
  <c r="B202" i="38" s="1"/>
  <c r="B219" i="38" s="1"/>
  <c r="B236" i="38" s="1"/>
  <c r="B253" i="38" s="1"/>
  <c r="B270" i="38" s="1"/>
  <c r="B287" i="38" s="1"/>
  <c r="B304" i="38" s="1"/>
  <c r="B321" i="38" s="1"/>
  <c r="B338" i="38" s="1"/>
  <c r="B35" i="38"/>
  <c r="B37" i="38"/>
  <c r="B54" i="38" s="1"/>
  <c r="B71" i="38" s="1"/>
  <c r="B88" i="38" s="1"/>
  <c r="B105" i="38" s="1"/>
  <c r="B122" i="38" s="1"/>
  <c r="B139" i="38" s="1"/>
  <c r="B156" i="38" s="1"/>
  <c r="B173" i="38" s="1"/>
  <c r="B190" i="38" s="1"/>
  <c r="B207" i="38" s="1"/>
  <c r="B224" i="38" s="1"/>
  <c r="B241" i="38" s="1"/>
  <c r="B258" i="38" s="1"/>
  <c r="B275" i="38" s="1"/>
  <c r="B292" i="38" s="1"/>
  <c r="B309" i="38" s="1"/>
  <c r="B326" i="38" s="1"/>
  <c r="B343" i="38" s="1"/>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25" i="38" s="1"/>
  <c r="B42" i="38" s="1"/>
  <c r="B59" i="38" s="1"/>
  <c r="B76" i="38" s="1"/>
  <c r="B93" i="38" s="1"/>
  <c r="B110" i="38" s="1"/>
  <c r="B127" i="38" s="1"/>
  <c r="B144" i="38" s="1"/>
  <c r="B161" i="38" s="1"/>
  <c r="B178" i="38" s="1"/>
  <c r="B195" i="38" s="1"/>
  <c r="B212" i="38" s="1"/>
  <c r="B229" i="38" s="1"/>
  <c r="B246" i="38" s="1"/>
  <c r="B263" i="38" s="1"/>
  <c r="B280" i="38" s="1"/>
  <c r="B297" i="38" s="1"/>
  <c r="B314" i="38" s="1"/>
  <c r="B331" i="38" s="1"/>
  <c r="B9" i="38"/>
  <c r="B26" i="38" s="1"/>
  <c r="B43" i="38" s="1"/>
  <c r="B60" i="38" s="1"/>
  <c r="B77" i="38" s="1"/>
  <c r="B94" i="38" s="1"/>
  <c r="B111" i="38" s="1"/>
  <c r="B128" i="38" s="1"/>
  <c r="B145" i="38" s="1"/>
  <c r="B162" i="38" s="1"/>
  <c r="B179" i="38" s="1"/>
  <c r="B196" i="38" s="1"/>
  <c r="B213" i="38" s="1"/>
  <c r="B230" i="38" s="1"/>
  <c r="B247" i="38" s="1"/>
  <c r="B264" i="38" s="1"/>
  <c r="B281" i="38" s="1"/>
  <c r="B298" i="38" s="1"/>
  <c r="B315" i="38" s="1"/>
  <c r="B332" i="38" s="1"/>
  <c r="B10" i="38"/>
  <c r="B11" i="38"/>
  <c r="B28" i="38" s="1"/>
  <c r="B45" i="38" s="1"/>
  <c r="B62" i="38" s="1"/>
  <c r="B79" i="38" s="1"/>
  <c r="B96" i="38" s="1"/>
  <c r="B113" i="38" s="1"/>
  <c r="B130" i="38" s="1"/>
  <c r="B147" i="38" s="1"/>
  <c r="B164" i="38" s="1"/>
  <c r="B181" i="38" s="1"/>
  <c r="B198" i="38" s="1"/>
  <c r="B215" i="38" s="1"/>
  <c r="B232" i="38" s="1"/>
  <c r="B249" i="38" s="1"/>
  <c r="B266" i="38" s="1"/>
  <c r="B283" i="38" s="1"/>
  <c r="B300" i="38" s="1"/>
  <c r="B317" i="38" s="1"/>
  <c r="B334" i="38" s="1"/>
  <c r="B12" i="38"/>
  <c r="B13" i="38"/>
  <c r="B30" i="38" s="1"/>
  <c r="B47" i="38" s="1"/>
  <c r="B64" i="38" s="1"/>
  <c r="B81" i="38" s="1"/>
  <c r="B98" i="38" s="1"/>
  <c r="B115" i="38" s="1"/>
  <c r="B132" i="38" s="1"/>
  <c r="B149" i="38" s="1"/>
  <c r="B166" i="38" s="1"/>
  <c r="B183" i="38" s="1"/>
  <c r="B200" i="38" s="1"/>
  <c r="B217" i="38" s="1"/>
  <c r="B234" i="38" s="1"/>
  <c r="B251" i="38" s="1"/>
  <c r="B268" i="38" s="1"/>
  <c r="B285" i="38" s="1"/>
  <c r="B302" i="38" s="1"/>
  <c r="B319" i="38" s="1"/>
  <c r="B336" i="38" s="1"/>
  <c r="B14" i="38"/>
  <c r="B31" i="38" s="1"/>
  <c r="B48" i="38" s="1"/>
  <c r="B65" i="38" s="1"/>
  <c r="B82" i="38" s="1"/>
  <c r="B99" i="38" s="1"/>
  <c r="B116" i="38" s="1"/>
  <c r="B133" i="38" s="1"/>
  <c r="B150" i="38" s="1"/>
  <c r="B167" i="38" s="1"/>
  <c r="B184" i="38" s="1"/>
  <c r="B201" i="38" s="1"/>
  <c r="B218" i="38" s="1"/>
  <c r="B235" i="38" s="1"/>
  <c r="B252" i="38" s="1"/>
  <c r="B269" i="38" s="1"/>
  <c r="B286" i="38" s="1"/>
  <c r="B303" i="38" s="1"/>
  <c r="B320" i="38" s="1"/>
  <c r="B337" i="38" s="1"/>
  <c r="B15" i="38"/>
  <c r="B16" i="38"/>
  <c r="B33" i="38" s="1"/>
  <c r="B50" i="38" s="1"/>
  <c r="B67" i="38" s="1"/>
  <c r="B84" i="38" s="1"/>
  <c r="B101" i="38" s="1"/>
  <c r="B118" i="38" s="1"/>
  <c r="B135" i="38" s="1"/>
  <c r="B152" i="38" s="1"/>
  <c r="B169" i="38" s="1"/>
  <c r="B186" i="38" s="1"/>
  <c r="B203" i="38" s="1"/>
  <c r="B220" i="38" s="1"/>
  <c r="B237" i="38" s="1"/>
  <c r="B254" i="38" s="1"/>
  <c r="B271" i="38" s="1"/>
  <c r="B288" i="38" s="1"/>
  <c r="B305" i="38" s="1"/>
  <c r="B322" i="38" s="1"/>
  <c r="B339" i="38" s="1"/>
  <c r="B17" i="38"/>
  <c r="B34" i="38" s="1"/>
  <c r="B51" i="38" s="1"/>
  <c r="B68" i="38" s="1"/>
  <c r="B85" i="38" s="1"/>
  <c r="B102" i="38" s="1"/>
  <c r="B119" i="38" s="1"/>
  <c r="B136" i="38" s="1"/>
  <c r="B153" i="38" s="1"/>
  <c r="B170" i="38" s="1"/>
  <c r="B187" i="38" s="1"/>
  <c r="B204" i="38" s="1"/>
  <c r="B221" i="38" s="1"/>
  <c r="B238" i="38" s="1"/>
  <c r="B255" i="38" s="1"/>
  <c r="B272" i="38" s="1"/>
  <c r="B289" i="38" s="1"/>
  <c r="B306" i="38" s="1"/>
  <c r="B323" i="38" s="1"/>
  <c r="B340" i="38" s="1"/>
  <c r="B18" i="38"/>
  <c r="B19" i="38"/>
  <c r="B36" i="38" s="1"/>
  <c r="B53" i="38" s="1"/>
  <c r="B70" i="38" s="1"/>
  <c r="B87" i="38" s="1"/>
  <c r="B104" i="38" s="1"/>
  <c r="B121" i="38" s="1"/>
  <c r="B138" i="38" s="1"/>
  <c r="B155" i="38" s="1"/>
  <c r="B172" i="38" s="1"/>
  <c r="B189" i="38" s="1"/>
  <c r="B206" i="38" s="1"/>
  <c r="B223" i="38" s="1"/>
  <c r="B240" i="38" s="1"/>
  <c r="B257" i="38" s="1"/>
  <c r="B274" i="38" s="1"/>
  <c r="B291" i="38" s="1"/>
  <c r="B308" i="38" s="1"/>
  <c r="B325" i="38" s="1"/>
  <c r="B342" i="38" s="1"/>
  <c r="B20" i="38"/>
  <c r="B6" i="38"/>
  <c r="B23" i="38" s="1"/>
  <c r="B40" i="38" s="1"/>
  <c r="B57" i="38" s="1"/>
  <c r="B74" i="38" s="1"/>
  <c r="B91" i="38" s="1"/>
  <c r="B108" i="38" s="1"/>
  <c r="B125" i="38" s="1"/>
  <c r="B142" i="38" s="1"/>
  <c r="B159" i="38" s="1"/>
  <c r="B176" i="38" s="1"/>
  <c r="B193" i="38" s="1"/>
  <c r="B210" i="38" s="1"/>
  <c r="B227" i="38" s="1"/>
  <c r="B244" i="38" s="1"/>
  <c r="B261" i="38" s="1"/>
  <c r="B278" i="38" s="1"/>
  <c r="B295" i="38" s="1"/>
  <c r="B312" i="38" s="1"/>
  <c r="B329" i="38" s="1"/>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379"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J21" i="36"/>
  <c r="I21" i="36"/>
  <c r="H21" i="36"/>
  <c r="G21" i="36"/>
  <c r="F21" i="36"/>
  <c r="E21" i="36"/>
  <c r="J20" i="36"/>
  <c r="I20" i="36"/>
  <c r="H20" i="36"/>
  <c r="G20" i="36"/>
  <c r="F20" i="36"/>
  <c r="E20" i="36"/>
  <c r="J19" i="36"/>
  <c r="I19" i="36"/>
  <c r="H19" i="36"/>
  <c r="G19" i="36"/>
  <c r="F19" i="36"/>
  <c r="E19" i="36"/>
  <c r="J18" i="36"/>
  <c r="I18" i="36"/>
  <c r="H18" i="36"/>
  <c r="G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C46" i="42" l="1"/>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10"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F27" i="42" s="1"/>
  <c r="J28" i="13"/>
  <c r="G27" i="42" s="1"/>
  <c r="K28" i="13"/>
  <c r="H27" i="42" s="1"/>
  <c r="M28" i="13"/>
  <c r="J27" i="42" s="1"/>
  <c r="N28" i="13"/>
  <c r="K27" i="42" s="1"/>
  <c r="O28" i="13"/>
  <c r="D52" i="42" s="1"/>
  <c r="P28" i="13"/>
  <c r="E52" i="42" s="1"/>
  <c r="Q28" i="13"/>
  <c r="F52" i="42" s="1"/>
  <c r="R28" i="13"/>
  <c r="G52" i="42" s="1"/>
  <c r="S28" i="13"/>
  <c r="H52" i="42" s="1"/>
  <c r="T28" i="13"/>
  <c r="I52" i="42" s="1"/>
  <c r="U28" i="13"/>
  <c r="J52" i="42" s="1"/>
  <c r="V28" i="13"/>
  <c r="K52" i="42" s="1"/>
  <c r="W28" i="13"/>
  <c r="D77" i="42" s="1"/>
  <c r="X28" i="13"/>
  <c r="E77" i="42" s="1"/>
  <c r="Y28" i="13"/>
  <c r="F77" i="42" s="1"/>
  <c r="Z28" i="13"/>
  <c r="G77" i="42" s="1"/>
  <c r="AA28" i="13"/>
  <c r="H77" i="42" s="1"/>
  <c r="AB28" i="13"/>
  <c r="I77" i="42" s="1"/>
  <c r="AC28" i="13"/>
  <c r="J77" i="42" s="1"/>
  <c r="AD28" i="13"/>
  <c r="K77" i="42" s="1"/>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E22" i="33" s="1"/>
  <c r="F10" i="33"/>
  <c r="F22" i="33" s="1"/>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E19" i="33" l="1"/>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F17" i="33"/>
  <c r="F21" i="33"/>
  <c r="Q12" i="33"/>
  <c r="Q19" i="33"/>
  <c r="I14" i="33"/>
  <c r="I19" i="33"/>
  <c r="J18" i="33"/>
  <c r="J21" i="33"/>
  <c r="U17" i="33"/>
  <c r="U21" i="33"/>
  <c r="M17" i="33"/>
  <c r="M21" i="33"/>
  <c r="E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4" i="33"/>
  <c r="F19"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F16" i="33"/>
  <c r="L14" i="33"/>
  <c r="U16" i="33"/>
  <c r="P13" i="33"/>
  <c r="K14" i="33"/>
  <c r="L13" i="33"/>
  <c r="W18" i="33"/>
  <c r="M16" i="33"/>
  <c r="Q18" i="33"/>
  <c r="N13" i="33"/>
  <c r="H14" i="33"/>
  <c r="H13" i="33"/>
  <c r="O18" i="33"/>
  <c r="T14" i="33"/>
  <c r="V13" i="33"/>
  <c r="F13" i="33"/>
  <c r="I18" i="33"/>
  <c r="S14" i="33"/>
  <c r="T13" i="33"/>
  <c r="G18" i="33"/>
  <c r="Q14" i="33"/>
  <c r="Q13" i="33"/>
  <c r="V16" i="33"/>
  <c r="R17" i="33"/>
  <c r="J17" i="33"/>
  <c r="R14" i="33"/>
  <c r="J14" i="33"/>
  <c r="U13" i="33"/>
  <c r="M13" i="33"/>
  <c r="V18" i="33"/>
  <c r="N18" i="33"/>
  <c r="F18" i="33"/>
  <c r="Q17" i="33"/>
  <c r="I17" i="33"/>
  <c r="T16" i="33"/>
  <c r="L16" i="33"/>
  <c r="W12" i="33"/>
  <c r="O12" i="33"/>
  <c r="G12" i="33"/>
  <c r="U18" i="33"/>
  <c r="M18" i="33"/>
  <c r="P17" i="33"/>
  <c r="H17" i="33"/>
  <c r="S16" i="33"/>
  <c r="K16" i="33"/>
  <c r="S13" i="33"/>
  <c r="K13" i="33"/>
  <c r="V12" i="33"/>
  <c r="N12" i="33"/>
  <c r="F12" i="33"/>
  <c r="T18" i="33"/>
  <c r="L18" i="33"/>
  <c r="W17" i="33"/>
  <c r="O17" i="33"/>
  <c r="G17" i="33"/>
  <c r="R16" i="33"/>
  <c r="J16" i="33"/>
  <c r="W14" i="33"/>
  <c r="O14" i="33"/>
  <c r="G14" i="33"/>
  <c r="R13" i="33"/>
  <c r="J13" i="33"/>
  <c r="U12" i="33"/>
  <c r="M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D9" i="4" s="1"/>
  <c r="C21" i="14" s="1"/>
  <c r="C9" i="22"/>
  <c r="B59" i="2"/>
  <c r="B58" i="41" s="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8" i="2"/>
  <c r="B57" i="41" s="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7" i="2"/>
  <c r="B56" i="41" s="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6" i="2"/>
  <c r="B55" i="41" s="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5" i="2"/>
  <c r="B54" i="41" s="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I7" i="18" l="1"/>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G15" i="18" s="1"/>
  <c r="F8" i="19"/>
  <c r="F18" i="19"/>
  <c r="F10" i="19"/>
  <c r="J22" i="18"/>
  <c r="G22" i="18" s="1"/>
  <c r="J14" i="18"/>
  <c r="G14" i="18" s="1"/>
  <c r="F17" i="19"/>
  <c r="F9" i="19"/>
  <c r="J21" i="18"/>
  <c r="G21" i="18" s="1"/>
  <c r="J13" i="18"/>
  <c r="G13" i="18" s="1"/>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8" i="25" l="1"/>
  <c r="I27" i="42"/>
  <c r="D8" i="25"/>
  <c r="D21" i="33"/>
  <c r="D22" i="33"/>
  <c r="D19" i="33"/>
  <c r="D29" i="2"/>
  <c r="C28" i="41" s="1"/>
  <c r="E28" i="13"/>
  <c r="F28" i="13"/>
  <c r="AE10" i="13"/>
  <c r="C11" i="33"/>
  <c r="C19" i="33" s="1"/>
  <c r="D17" i="4"/>
  <c r="D21" i="4"/>
  <c r="C15" i="33"/>
  <c r="C21" i="33" s="1"/>
  <c r="E29" i="18"/>
  <c r="E28" i="18" s="1"/>
  <c r="F29" i="18"/>
  <c r="G24" i="18" s="1"/>
  <c r="F21" i="19"/>
  <c r="G14" i="19" s="1"/>
  <c r="F22" i="19"/>
  <c r="J8" i="25" l="1"/>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<sst xmlns="http://schemas.openxmlformats.org/spreadsheetml/2006/main" count="7625" uniqueCount="1860">
  <si>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</si>
  <si>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</si>
  <si>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</si>
  <si>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</si>
  <si>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</si>
  <si>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</si>
  <si>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</si>
  <si>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</si>
  <si>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</si>
  <si>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</si>
  <si>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</si>
  <si>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</si>
  <si>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</si>
  <si>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</si>
  <si>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</si>
  <si>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</si>
  <si>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</si>
  <si>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</si>
  <si>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</si>
  <si>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</si>
  <si>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</si>
  <si>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</si>
  <si>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</si>
  <si>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</si>
  <si>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</si>
  <si>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</si>
  <si>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</si>
  <si>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</si>
  <si>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</si>
  <si>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</si>
  <si>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</si>
  <si>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</si>
  <si>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</si>
  <si>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</si>
  <si>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</si>
  <si>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</si>
  <si>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</si>
  <si>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</si>
  <si>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</si>
  <si>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</si>
  <si>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</si>
  <si>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</si>
  <si>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</si>
  <si>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</si>
  <si>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</si>
  <si>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</si>
  <si>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</si>
  <si>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</si>
  <si>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</si>
  <si>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</si>
  <si>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</si>
  <si>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</si>
  <si>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</si>
  <si>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</si>
  <si>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</si>
  <si>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</si>
  <si>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</si>
  <si>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</si>
  <si>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</si>
  <si>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</si>
  <si>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</si>
  <si>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</si>
  <si>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</si>
  <si>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</si>
  <si>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</si>
  <si>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</si>
  <si>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</si>
  <si>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</si>
  <si>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</si>
  <si>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</si>
  <si>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</si>
  <si>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</si>
  <si>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</si>
  <si>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</si>
  <si>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</si>
  <si>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</si>
  <si>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</si>
  <si>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</si>
  <si>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</si>
  <si>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</si>
  <si>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</si>
  <si>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</si>
  <si>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</si>
  <si>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</si>
  <si>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</si>
  <si>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</si>
  <si>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</si>
  <si>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</si>
  <si>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</si>
  <si>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</si>
  <si>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</si>
  <si>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</si>
  <si>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</si>
  <si>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</si>
  <si>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</si>
  <si>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</si>
  <si>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</si>
  <si>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</si>
  <si>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</si>
  <si>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</si>
  <si>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</si>
  <si>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</si>
  <si>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</si>
  <si>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</si>
  <si>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</si>
  <si>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</si>
  <si>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</si>
  <si>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</si>
  <si>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</si>
  <si>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</si>
  <si>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</si>
  <si>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</si>
  <si>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</si>
  <si>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</si>
  <si>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</si>
  <si>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</si>
  <si>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</si>
  <si>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</si>
  <si>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</si>
  <si>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</si>
  <si>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</si>
  <si>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</si>
  <si>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</si>
  <si>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</si>
  <si>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</si>
  <si>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</si>
  <si>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</si>
  <si>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</si>
  <si>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</si>
  <si>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</si>
  <si>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</si>
  <si>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</si>
  <si>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</si>
  <si>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</si>
  <si>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</si>
  <si>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</si>
  <si>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</si>
  <si>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</si>
  <si>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</si>
  <si>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</si>
  <si>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</si>
  <si>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</si>
  <si>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</si>
  <si>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</si>
  <si>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</si>
  <si>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</si>
  <si>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</si>
  <si>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</si>
  <si>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</si>
  <si>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</si>
  <si>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</si>
  <si>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</si>
  <si>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</si>
  <si>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</si>
  <si>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</si>
  <si>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</si>
  <si>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</si>
  <si>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</si>
  <si>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</si>
  <si>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</si>
  <si>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</si>
  <si>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</si>
  <si>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</si>
  <si>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</si>
  <si>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</si>
  <si>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</si>
  <si>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</si>
  <si>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</si>
  <si>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</si>
  <si>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</si>
  <si>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</si>
  <si>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</si>
  <si>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</si>
  <si>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</si>
  <si>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</si>
  <si>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</si>
  <si>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</si>
  <si>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</si>
  <si>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</si>
  <si>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</si>
  <si>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</si>
  <si>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</si>
  <si>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</si>
  <si>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</si>
  <si>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</si>
  <si>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</si>
  <si>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</si>
  <si>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</si>
  <si>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</si>
  <si>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</si>
  <si>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</si>
  <si>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</si>
  <si>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</si>
  <si>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</si>
  <si>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</si>
  <si>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</si>
  <si>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</si>
  <si>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</si>
  <si>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</si>
  <si>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</si>
  <si>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</si>
  <si>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</si>
  <si>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</si>
  <si>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</si>
  <si>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</si>
  <si>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</si>
  <si>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</si>
  <si>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</si>
  <si>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</si>
  <si>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</si>
  <si>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</si>
  <si>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</si>
  <si>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</si>
  <si>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</si>
  <si>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</si>
  <si>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</si>
  <si>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</si>
  <si>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</si>
  <si>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</si>
  <si>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</si>
  <si>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</si>
  <si>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</si>
  <si>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</si>
  <si>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</si>
  <si>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</si>
  <si>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</si>
  <si>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</si>
  <si>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</si>
  <si>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</si>
  <si>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</si>
  <si>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</si>
  <si>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</si>
  <si>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</si>
  <si>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</si>
  <si>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</si>
  <si>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</si>
  <si>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</si>
  <si>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</si>
  <si>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</si>
  <si>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</si>
  <si>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</si>
  <si>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</si>
  <si>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</si>
  <si>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</si>
  <si>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</si>
  <si>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</si>
  <si>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</si>
  <si>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</si>
  <si>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</si>
  <si>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</si>
  <si>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</si>
  <si>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</si>
  <si>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</si>
  <si>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</si>
  <si>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</si>
  <si>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</si>
  <si>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</si>
  <si>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</si>
  <si>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</si>
  <si>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</si>
  <si>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</si>
  <si>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</si>
  <si>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</si>
  <si>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</si>
  <si>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</si>
  <si>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</si>
  <si>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</si>
  <si>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</si>
  <si>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</si>
  <si>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</si>
  <si>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</si>
  <si>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</si>
  <si>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</si>
  <si>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</si>
  <si>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</si>
  <si>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</si>
  <si>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</si>
  <si>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</si>
  <si>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</si>
  <si>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</si>
  <si>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</si>
  <si>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</si>
  <si>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</si>
  <si>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</si>
  <si>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</si>
  <si>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</si>
  <si>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</si>
  <si>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</si>
  <si>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</si>
  <si>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</si>
  <si>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</si>
  <si>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</si>
  <si>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</si>
  <si>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</si>
  <si>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</si>
  <si>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</si>
  <si>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</si>
  <si>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</si>
  <si>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</si>
  <si>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</si>
  <si>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</si>
  <si>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</si>
  <si>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</si>
  <si>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</si>
  <si>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</si>
  <si>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</si>
  <si>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</si>
  <si>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</si>
  <si>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</si>
  <si>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</si>
  <si>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</si>
  <si>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</si>
  <si>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</si>
  <si>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</si>
  <si>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</si>
  <si>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</si>
  <si>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</si>
  <si>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</si>
  <si>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</si>
  <si>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</si>
  <si>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</si>
  <si>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</si>
  <si>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</si>
  <si>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</si>
  <si>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</si>
  <si>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</si>
  <si>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</si>
  <si>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</si>
  <si>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</si>
  <si>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</si>
  <si>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</si>
  <si>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</si>
  <si>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</si>
  <si>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</si>
  <si>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</si>
  <si>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</si>
  <si>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</si>
  <si>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</si>
  <si>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</si>
  <si>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</si>
  <si>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</si>
  <si>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</si>
  <si>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</si>
  <si>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</si>
  <si>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</si>
  <si>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</si>
  <si>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</si>
  <si>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</si>
  <si>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</si>
  <si>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</si>
  <si>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</si>
  <si>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</si>
  <si>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</si>
  <si>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</si>
  <si>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</si>
  <si>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</si>
  <si>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</si>
  <si>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</si>
  <si>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</si>
  <si>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</si>
  <si>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</si>
  <si>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</si>
  <si>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</si>
  <si>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</si>
  <si>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</si>
  <si>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</si>
  <si>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</si>
  <si>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</si>
  <si>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</si>
  <si>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</si>
  <si>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</si>
  <si>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</si>
  <si>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</si>
  <si>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</si>
  <si>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</si>
  <si>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</si>
  <si>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</si>
  <si>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</si>
  <si>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</si>
  <si>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</si>
  <si>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</si>
  <si>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</si>
  <si>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</si>
  <si>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</si>
  <si>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</si>
  <si>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</si>
  <si>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</si>
  <si>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</si>
  <si>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</si>
  <si>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</si>
  <si>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</si>
  <si>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</si>
  <si>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</si>
  <si>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</si>
  <si>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</si>
  <si>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</si>
  <si>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</si>
  <si>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</si>
  <si>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</si>
  <si>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</si>
  <si>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</si>
  <si>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</si>
  <si>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</si>
  <si>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</si>
  <si>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</si>
  <si>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</si>
  <si>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</si>
  <si>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</si>
  <si>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</si>
  <si>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</si>
  <si>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</si>
  <si>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</si>
  <si>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</si>
  <si>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</si>
  <si>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</si>
  <si>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</si>
  <si>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</si>
  <si>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</si>
  <si>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</si>
  <si>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</si>
  <si>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</si>
  <si>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</si>
  <si>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</si>
  <si>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</si>
  <si>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</si>
  <si>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</si>
  <si>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</si>
  <si>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</si>
  <si>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</si>
  <si>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</si>
  <si>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</si>
  <si>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</si>
  <si>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</si>
  <si>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</si>
  <si>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</si>
  <si>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</si>
  <si>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</si>
  <si>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</si>
  <si>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</si>
  <si>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</si>
  <si>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</si>
  <si>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</si>
  <si>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</si>
  <si>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</si>
  <si>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</si>
  <si>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</si>
  <si>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</si>
  <si>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</si>
  <si>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</si>
  <si>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</si>
  <si>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</si>
  <si>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</si>
  <si>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</si>
  <si>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</si>
  <si>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</si>
  <si>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</si>
  <si>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</si>
  <si>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</si>
  <si>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</si>
  <si>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</si>
  <si>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</si>
  <si>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</si>
  <si>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</si>
  <si>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</si>
  <si>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</si>
  <si>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</si>
  <si>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</si>
  <si>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</si>
  <si>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</si>
  <si>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</si>
  <si>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</si>
  <si>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</si>
  <si>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</si>
  <si>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</si>
  <si>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</si>
  <si>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</si>
  <si>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</si>
  <si>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</si>
  <si>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</si>
  <si>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</si>
  <si>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</si>
  <si>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</si>
  <si>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</si>
  <si>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</si>
  <si>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</si>
  <si>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</si>
  <si>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</si>
  <si>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</si>
  <si>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</si>
  <si>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</si>
  <si>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</si>
  <si>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</si>
  <si>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</si>
  <si>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</si>
  <si>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</si>
  <si>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</si>
  <si>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</si>
  <si>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</si>
  <si>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</si>
  <si>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</si>
  <si>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</si>
  <si>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</si>
  <si>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</si>
  <si>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</si>
  <si>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</si>
  <si>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</si>
  <si>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</si>
  <si>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</si>
  <si>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</si>
  <si>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</si>
  <si>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</si>
  <si>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</si>
  <si>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</si>
  <si>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</si>
  <si>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</si>
  <si>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</si>
  <si>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</si>
  <si>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</si>
  <si>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</si>
  <si>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</si>
  <si>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</si>
  <si>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</si>
  <si>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</si>
  <si>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</si>
  <si>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</si>
  <si>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</si>
  <si>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</si>
  <si>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</si>
  <si>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</si>
  <si>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</si>
  <si>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</si>
  <si>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</si>
  <si>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</si>
  <si>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</si>
  <si>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</si>
  <si>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</si>
  <si>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</si>
  <si>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</si>
  <si>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</si>
  <si>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</si>
  <si>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</si>
  <si>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</si>
  <si>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</si>
  <si>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</si>
  <si>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</si>
  <si>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</si>
  <si>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</si>
  <si>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</si>
  <si>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</si>
  <si>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</si>
  <si>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</si>
  <si>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</si>
  <si>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</si>
  <si>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</si>
  <si>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</si>
  <si>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</si>
  <si>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</si>
  <si>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</si>
  <si>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</si>
  <si>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</si>
  <si>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</si>
  <si>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</si>
  <si>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</si>
  <si>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</si>
  <si>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</si>
  <si>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</si>
  <si>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</si>
  <si>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</si>
  <si>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</si>
  <si>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</si>
  <si>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</si>
  <si>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</si>
  <si>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</si>
  <si>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</si>
  <si>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</si>
  <si>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</si>
  <si>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</si>
  <si>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</si>
  <si>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</si>
  <si>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</si>
  <si>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</si>
  <si>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</si>
  <si>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</si>
  <si>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</si>
  <si>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</si>
  <si>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</si>
  <si>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</si>
  <si>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</si>
  <si>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</si>
  <si>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</si>
  <si>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</si>
  <si>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</si>
  <si>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</si>
  <si>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</si>
  <si>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</si>
  <si>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</si>
  <si>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</si>
  <si>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</si>
  <si>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</si>
  <si>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</si>
  <si>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</si>
  <si>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</si>
  <si>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</si>
  <si>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</si>
  <si>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</si>
  <si>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</si>
  <si>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</si>
  <si>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</si>
  <si>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</si>
  <si>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</si>
  <si>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</si>
  <si>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</si>
  <si>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</si>
  <si>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</si>
  <si>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</si>
  <si>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</si>
  <si>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</si>
  <si>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</si>
  <si>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</si>
  <si>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</si>
  <si>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</si>
  <si>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</si>
  <si>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</si>
  <si>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</si>
  <si>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</si>
  <si>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</si>
  <si>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</si>
  <si>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</si>
  <si>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</si>
  <si>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</si>
  <si>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</si>
  <si>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</si>
  <si>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</si>
  <si>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</si>
  <si>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</si>
  <si>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</si>
  <si>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</si>
  <si>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</si>
  <si>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</si>
  <si>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</si>
  <si>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</si>
  <si>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</si>
  <si>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</si>
  <si>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</si>
  <si>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</si>
  <si>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</si>
  <si>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</si>
  <si>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</si>
  <si>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</si>
  <si>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</si>
  <si>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</si>
  <si>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</si>
  <si>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</si>
  <si>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</si>
  <si>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</si>
  <si>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</si>
  <si>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</si>
  <si>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</si>
  <si>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</si>
  <si>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</si>
  <si>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</si>
  <si>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</si>
  <si>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</si>
  <si>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</si>
  <si>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</si>
  <si>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</si>
  <si>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</si>
  <si>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</si>
  <si>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</si>
  <si>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</si>
  <si>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</si>
  <si>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</si>
  <si>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</si>
  <si>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</si>
  <si>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</si>
  <si>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</si>
  <si>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</si>
  <si>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</si>
  <si>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</si>
  <si>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</si>
  <si>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</si>
  <si>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</si>
  <si>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</si>
  <si>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</si>
  <si>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</si>
  <si>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</si>
  <si>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</si>
  <si>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</si>
  <si>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</si>
  <si>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</si>
  <si>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</si>
  <si>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</si>
  <si>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</si>
  <si>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</si>
  <si>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</si>
  <si>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</si>
  <si>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</si>
  <si>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</si>
  <si>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</si>
  <si>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</si>
  <si>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</si>
  <si>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</si>
  <si>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</si>
  <si>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</si>
  <si>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</si>
  <si>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</si>
  <si>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</si>
  <si>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</si>
  <si>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</si>
  <si>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</si>
  <si>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</si>
  <si>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</si>
  <si>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</si>
  <si>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</si>
  <si>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</si>
  <si>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</si>
  <si>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</si>
  <si>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</si>
  <si>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</si>
  <si>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</si>
  <si>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</si>
  <si>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</si>
  <si>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</si>
  <si>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</si>
  <si>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</si>
  <si>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</si>
  <si>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</si>
  <si>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</si>
  <si>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</si>
  <si>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</si>
  <si>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</si>
  <si>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</si>
  <si>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</si>
  <si>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</si>
  <si>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</si>
  <si>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</si>
  <si>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</si>
  <si>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</si>
  <si>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</si>
  <si>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</si>
  <si>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</si>
  <si>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</si>
  <si>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</si>
  <si>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</si>
  <si>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</si>
  <si>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</si>
  <si>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</si>
  <si>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</si>
  <si>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</si>
  <si>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</si>
  <si>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</si>
  <si>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</si>
  <si>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</si>
  <si>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</si>
  <si>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</si>
  <si>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</si>
  <si>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</si>
  <si>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</si>
  <si>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</si>
  <si>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</si>
  <si>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</si>
  <si>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</si>
  <si>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</si>
  <si>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</si>
  <si>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</si>
  <si>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</si>
  <si>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</si>
  <si>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</si>
  <si>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</si>
  <si>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</si>
  <si>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</si>
  <si>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</si>
  <si>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</si>
  <si>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</si>
  <si>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</si>
  <si>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</si>
  <si>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</si>
  <si>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</si>
  <si>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</si>
  <si>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</si>
  <si>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</si>
  <si>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</si>
  <si>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</si>
  <si>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</si>
  <si>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</si>
  <si>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</si>
  <si>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</si>
  <si>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</si>
  <si>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</si>
  <si>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</si>
  <si>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</si>
  <si>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</si>
  <si>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</si>
  <si>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</si>
  <si>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</si>
  <si>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</si>
  <si>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</si>
  <si>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</si>
  <si>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</si>
  <si>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</si>
  <si>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</si>
  <si>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</si>
  <si>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</si>
  <si>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</si>
  <si>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</si>
  <si>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</si>
  <si>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</si>
  <si>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</si>
  <si>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</si>
  <si>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</si>
  <si>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</si>
  <si>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</si>
  <si>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</si>
  <si>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</si>
  <si>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</si>
  <si>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</si>
  <si>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</si>
  <si>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</si>
  <si>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</si>
  <si>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</si>
  <si>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</si>
  <si>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</si>
  <si>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</si>
  <si>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</si>
  <si>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</si>
  <si>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</si>
  <si>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</si>
  <si>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</si>
  <si>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</si>
  <si>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</si>
  <si>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</si>
  <si>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</si>
  <si>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</si>
  <si>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</si>
  <si>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</si>
  <si>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</si>
  <si>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</si>
  <si>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</si>
  <si>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</si>
  <si>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</si>
  <si>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</si>
  <si>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</si>
  <si>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</si>
  <si>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</si>
  <si>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</si>
  <si>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</si>
  <si>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</si>
  <si>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</si>
  <si>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</si>
  <si>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</si>
  <si>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</si>
  <si>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</si>
  <si>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</si>
  <si>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</si>
  <si>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</si>
  <si>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</si>
  <si>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</si>
  <si>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</si>
  <si>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</si>
  <si>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</si>
  <si>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</si>
  <si>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</si>
  <si>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</si>
  <si>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</si>
  <si>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</si>
  <si>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</si>
  <si>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</si>
  <si>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</si>
  <si>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</si>
  <si>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</si>
  <si>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</si>
  <si>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</si>
  <si>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</si>
  <si>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</si>
  <si>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</si>
  <si>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</si>
  <si>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</si>
  <si>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</si>
  <si>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</si>
  <si>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</si>
  <si>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</si>
  <si>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</si>
  <si>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</si>
  <si>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</si>
  <si>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</si>
  <si>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</si>
  <si>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</si>
  <si>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</si>
  <si>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</si>
  <si>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</si>
  <si>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</si>
  <si>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</si>
  <si>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</si>
  <si>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</si>
  <si>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</si>
  <si>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</si>
  <si>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</si>
  <si>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</si>
  <si>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</si>
  <si>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</si>
  <si>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</si>
  <si>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</si>
  <si>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</si>
  <si>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</si>
  <si>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</si>
  <si>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</si>
  <si>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</si>
  <si>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</si>
  <si>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</si>
  <si>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</si>
  <si>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</si>
  <si>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</si>
  <si>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</si>
  <si>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</si>
  <si>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</si>
  <si>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</si>
  <si>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</si>
  <si>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</si>
  <si>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</si>
  <si>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</si>
  <si>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</si>
  <si>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</si>
  <si>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</si>
  <si>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</si>
  <si>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</si>
  <si>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</si>
  <si>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</si>
  <si>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</si>
  <si>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</si>
  <si>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</si>
  <si>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</si>
  <si>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</si>
  <si>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</si>
  <si>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</si>
  <si>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</si>
  <si>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</si>
  <si>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</si>
  <si>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</si>
  <si>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</si>
  <si>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</si>
  <si>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</si>
  <si>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</si>
  <si>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</si>
  <si>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</si>
  <si>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</si>
  <si>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</si>
  <si>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</si>
  <si>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</si>
  <si>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</si>
  <si>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</si>
  <si>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</si>
  <si>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</si>
  <si>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</si>
  <si>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</si>
  <si>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</si>
  <si>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</si>
  <si>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</si>
  <si>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</si>
  <si>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</si>
  <si>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</si>
  <si>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</si>
  <si>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</si>
  <si>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</si>
  <si>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</si>
  <si>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</si>
  <si>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</si>
  <si>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</si>
  <si>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</si>
  <si>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</si>
  <si>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</si>
  <si>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</si>
  <si>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</si>
  <si>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</si>
  <si>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</si>
  <si>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</si>
  <si>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</si>
  <si>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</si>
  <si>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</si>
  <si>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</si>
  <si>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</si>
  <si>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</si>
  <si>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</si>
  <si>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</si>
  <si>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</si>
  <si>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</si>
  <si>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</si>
  <si>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</si>
  <si>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</si>
  <si>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</si>
  <si>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</si>
  <si>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</si>
  <si>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</si>
  <si>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</si>
  <si>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</si>
  <si>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</si>
  <si>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</si>
  <si>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</si>
  <si>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</si>
  <si>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</si>
  <si>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</si>
  <si>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</si>
  <si>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</si>
  <si>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</si>
  <si>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</si>
  <si>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</si>
  <si>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</si>
  <si>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</si>
  <si>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</si>
  <si>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</si>
  <si>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</si>
  <si>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</si>
  <si>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</si>
  <si>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</si>
  <si>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</si>
  <si>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</si>
  <si>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</si>
  <si>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</si>
  <si>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</si>
  <si>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</si>
  <si>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</si>
  <si>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</si>
  <si>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</si>
  <si>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</si>
  <si>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</si>
  <si>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</si>
  <si>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</si>
  <si>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</si>
  <si>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</si>
  <si>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</si>
  <si>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</si>
  <si>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</si>
  <si>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</si>
  <si>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</si>
  <si>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</si>
  <si>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</si>
  <si>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</si>
  <si>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</si>
  <si>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</si>
  <si>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</si>
  <si>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</si>
  <si>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</si>
  <si>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</si>
  <si>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</si>
  <si>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</si>
  <si>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</si>
  <si>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</si>
  <si>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</si>
  <si>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</si>
  <si>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</si>
  <si>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</si>
  <si>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</si>
  <si>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</si>
  <si>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</si>
  <si>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</si>
  <si>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</si>
  <si>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</si>
  <si>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</si>
  <si>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</si>
  <si>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</si>
  <si>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</si>
  <si>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</si>
  <si>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</si>
  <si>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</si>
  <si>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</si>
  <si>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</si>
  <si>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</si>
  <si>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</si>
  <si>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</si>
  <si>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</si>
  <si>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</si>
  <si>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</si>
  <si>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</si>
  <si>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</si>
  <si>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</si>
  <si>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</si>
  <si>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</si>
  <si>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</si>
  <si>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</si>
  <si>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</si>
  <si>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</si>
  <si>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</si>
  <si>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</si>
  <si>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</si>
  <si>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</si>
  <si>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</si>
  <si>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</si>
  <si>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</si>
  <si>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</si>
  <si>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</si>
  <si>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</si>
  <si>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</si>
  <si>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</si>
  <si>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</si>
  <si>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</si>
  <si>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</si>
  <si>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</si>
  <si>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</si>
  <si>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</si>
  <si>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</si>
  <si>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</si>
  <si>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</si>
  <si>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</si>
  <si>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</si>
  <si>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</si>
  <si>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</si>
  <si>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</si>
  <si>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</si>
  <si>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</si>
  <si>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</si>
  <si>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</si>
  <si>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</si>
  <si>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</si>
  <si>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</si>
  <si>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</si>
  <si>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</si>
  <si>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</si>
  <si>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</si>
  <si>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</si>
  <si>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</si>
  <si>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</si>
  <si>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</si>
  <si>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</si>
  <si>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</si>
  <si>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</si>
  <si>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</si>
  <si>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</si>
  <si>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</si>
  <si>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</si>
  <si>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</si>
  <si>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</si>
  <si>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</si>
  <si>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</si>
  <si>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</si>
  <si>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</si>
  <si>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</si>
  <si>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</si>
  <si>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</si>
  <si>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</si>
  <si>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</si>
  <si>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</si>
  <si>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</si>
  <si>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</si>
  <si>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</si>
  <si>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</si>
  <si>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</si>
  <si>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</si>
  <si>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</si>
  <si>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</si>
  <si>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</si>
  <si>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</si>
  <si>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</si>
  <si>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</si>
  <si>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</si>
  <si>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</si>
  <si>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</si>
  <si>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</si>
  <si>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</si>
  <si>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</si>
  <si>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</si>
  <si>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</si>
  <si>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</si>
  <si>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</si>
  <si>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</si>
  <si>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</si>
  <si>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</si>
  <si>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</si>
  <si>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</si>
  <si>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</si>
  <si>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</si>
  <si>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</si>
  <si>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</si>
  <si>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</si>
  <si>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</si>
  <si>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</si>
  <si>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</si>
  <si>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</si>
  <si>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</si>
  <si>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</si>
  <si>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</si>
  <si>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</si>
  <si>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</si>
  <si>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</si>
  <si>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</si>
  <si>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</si>
  <si>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</si>
  <si>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</si>
  <si>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</si>
  <si>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</si>
  <si>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</si>
  <si>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</si>
  <si>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</si>
  <si>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</si>
  <si>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</si>
  <si>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</si>
  <si>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</si>
  <si>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</si>
  <si>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</si>
  <si>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</si>
  <si>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</si>
  <si>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</si>
  <si>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</si>
  <si>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</si>
  <si>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</si>
  <si>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</si>
  <si>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</si>
  <si>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</si>
  <si>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</si>
  <si>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</si>
  <si>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</si>
  <si>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</si>
  <si>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</si>
  <si>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</si>
  <si>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</si>
  <si>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</si>
  <si>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</si>
  <si>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</si>
  <si>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</si>
  <si>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</si>
  <si>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</si>
  <si>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</si>
  <si>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</si>
  <si>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</si>
  <si>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</si>
  <si>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</si>
  <si>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</si>
  <si>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</si>
  <si>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</si>
  <si>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</si>
  <si>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</si>
  <si>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</si>
  <si>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</si>
  <si>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</si>
  <si>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</si>
  <si>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</si>
  <si>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</si>
  <si>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</si>
  <si>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</si>
  <si>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</si>
  <si>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</si>
  <si>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</si>
  <si>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</si>
  <si>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</si>
  <si>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</si>
  <si>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</si>
  <si>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</si>
  <si>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</si>
  <si>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</si>
  <si>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</si>
  <si>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</si>
  <si>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</si>
  <si>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</si>
  <si>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</si>
  <si>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</si>
  <si>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</si>
  <si>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</si>
  <si>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</si>
  <si>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</si>
  <si>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</si>
  <si>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</si>
  <si>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</si>
  <si>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</si>
  <si>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</si>
  <si>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</si>
  <si>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</si>
  <si>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</si>
  <si>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</si>
  <si>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</si>
  <si>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</si>
  <si>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</si>
  <si>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</si>
  <si>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</si>
  <si>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</si>
  <si>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</si>
  <si>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</si>
  <si>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</si>
  <si>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</si>
  <si>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</si>
  <si>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</si>
  <si>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</si>
  <si>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</si>
  <si>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</si>
  <si>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</si>
  <si>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</si>
  <si>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</si>
  <si>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</si>
  <si>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</si>
  <si>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</si>
  <si>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</si>
  <si>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</si>
  <si>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</si>
  <si>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</si>
  <si>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</si>
  <si>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</si>
  <si>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</si>
  <si>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</si>
  <si>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</si>
  <si>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</si>
  <si>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</si>
  <si>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</si>
  <si>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</si>
  <si>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</si>
  <si>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</si>
  <si>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</si>
  <si>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</si>
  <si>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</si>
  <si>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</si>
  <si>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</si>
  <si>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</si>
  <si>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</si>
  <si>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</si>
  <si>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</si>
  <si>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</si>
  <si>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</si>
  <si>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</si>
  <si>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</si>
  <si>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</si>
  <si>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</si>
  <si>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</si>
  <si>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</si>
  <si>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</si>
  <si>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</si>
  <si>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</si>
  <si>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</si>
  <si>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</si>
  <si>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</si>
  <si>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</si>
  <si>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</si>
  <si>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</si>
  <si>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</si>
  <si>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</si>
  <si>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</si>
  <si>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</si>
  <si>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</si>
  <si>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</si>
  <si>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</si>
  <si>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</si>
  <si>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</si>
  <si>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</si>
  <si>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</si>
  <si>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</si>
  <si>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</si>
  <si>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</si>
  <si>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</si>
  <si>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</si>
  <si>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</si>
  <si>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</si>
  <si>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</si>
  <si>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</si>
  <si>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</si>
  <si>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</si>
  <si>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</si>
  <si>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</si>
  <si>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</si>
  <si>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</si>
  <si>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</si>
  <si>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</si>
  <si>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</si>
  <si>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</si>
  <si>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</si>
  <si>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</si>
  <si>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</si>
  <si>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</si>
  <si>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</si>
  <si>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</si>
  <si>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</si>
  <si>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</si>
  <si>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</si>
  <si>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</si>
  <si>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</si>
  <si>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</si>
  <si>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</si>
  <si>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</si>
  <si>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</si>
  <si>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</si>
  <si>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</si>
  <si>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</si>
  <si>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</si>
  <si>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</si>
  <si>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</si>
  <si>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</si>
  <si>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</si>
  <si>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</si>
  <si>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</si>
  <si>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</si>
  <si>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</si>
  <si>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</si>
  <si>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</si>
  <si>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</si>
  <si>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</si>
  <si>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</si>
  <si>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</si>
  <si>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</si>
  <si>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</si>
  <si>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</si>
  <si>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</si>
  <si>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</si>
  <si>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</si>
  <si>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</si>
  <si>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</si>
  <si>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</si>
  <si>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</si>
  <si>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</si>
  <si>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</si>
  <si>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</si>
  <si>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</si>
  <si>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</si>
  <si>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</si>
  <si>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</si>
  <si>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</si>
  <si>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</si>
  <si>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</si>
  <si>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</si>
  <si>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</si>
  <si>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</si>
  <si>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</si>
  <si>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</si>
  <si>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</si>
  <si>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</si>
  <si>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</si>
  <si>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</si>
  <si>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</si>
  <si>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</si>
  <si>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</si>
  <si>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</si>
  <si>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</si>
  <si>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</si>
  <si>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</si>
  <si>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</si>
  <si>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</si>
  <si>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</si>
  <si>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</si>
  <si>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</si>
  <si>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</si>
  <si>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</si>
  <si>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</si>
  <si>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</si>
  <si>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</si>
  <si>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</si>
  <si>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</si>
  <si>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</si>
  <si>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</si>
  <si>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</si>
  <si>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</si>
  <si>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</si>
  <si>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</si>
  <si>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</si>
  <si>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</si>
  <si>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</si>
  <si>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</si>
  <si>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</si>
  <si>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</si>
  <si>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</si>
  <si>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</si>
  <si>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</si>
  <si>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</si>
  <si>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</si>
  <si>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</si>
  <si>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</si>
  <si>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</si>
  <si>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</si>
  <si>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</si>
  <si>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</si>
  <si>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</si>
  <si>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</si>
  <si>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</si>
  <si>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</si>
  <si>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</si>
  <si>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</si>
  <si>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</si>
  <si>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</si>
  <si>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</si>
  <si>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</si>
  <si>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</si>
  <si>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</si>
  <si>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</si>
  <si>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</si>
  <si>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</si>
  <si>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</si>
  <si>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</si>
  <si>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</si>
  <si>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</si>
  <si>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</si>
  <si>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</si>
  <si>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</si>
  <si>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</si>
  <si>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</si>
  <si>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</si>
  <si>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</si>
  <si>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</si>
  <si>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</si>
  <si>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</si>
  <si>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</si>
  <si>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</si>
  <si>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</si>
  <si>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</si>
  <si>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</si>
  <si>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</si>
  <si>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</si>
  <si>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</si>
  <si>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</si>
  <si>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</si>
  <si>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</si>
  <si>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</si>
  <si>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</si>
  <si>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</si>
  <si>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</si>
  <si>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</si>
  <si>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</si>
  <si>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</si>
  <si>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</si>
  <si>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</si>
  <si>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</si>
  <si>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</si>
  <si>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</si>
  <si>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</si>
  <si>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</si>
  <si>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</si>
  <si>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</si>
  <si>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</si>
  <si>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</si>
  <si>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</si>
  <si>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</si>
  <si>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</si>
  <si>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</si>
  <si>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</si>
  <si>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</si>
  <si>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</si>
  <si>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</si>
  <si>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</si>
  <si>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</si>
  <si>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</si>
  <si>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</si>
  <si>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</si>
  <si>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</si>
  <si>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</si>
  <si>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</si>
  <si>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</si>
  <si>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</si>
  <si>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</si>
  <si>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</si>
  <si>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</si>
  <si>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</si>
  <si>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</si>
  <si>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</si>
  <si>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</si>
  <si>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</si>
  <si>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</si>
  <si>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</si>
  <si>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</si>
  <si>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</si>
  <si>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</si>
  <si>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</si>
  <si>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</si>
  <si>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</si>
  <si>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</si>
  <si>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</si>
  <si>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</si>
  <si>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</si>
  <si>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</si>
  <si>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</si>
  <si>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</si>
  <si>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</si>
  <si>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</si>
  <si>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</si>
  <si>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</si>
  <si>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</si>
  <si>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</si>
  <si>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</si>
  <si>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</si>
  <si>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</si>
  <si>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</si>
  <si>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</si>
  <si>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</si>
  <si>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</si>
  <si>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</si>
  <si>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</si>
  <si>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</si>
  <si>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</si>
  <si>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</si>
  <si>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</si>
  <si>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</si>
  <si>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</si>
  <si>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</si>
  <si>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</si>
  <si>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</si>
  <si>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</si>
  <si>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</si>
  <si>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</si>
  <si>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</si>
  <si>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</si>
  <si>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</si>
  <si>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</si>
  <si>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</si>
  <si>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</si>
  <si>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</si>
  <si>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</si>
  <si>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</si>
  <si>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</si>
  <si>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</si>
  <si>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</si>
  <si>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</si>
  <si>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</si>
  <si>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</si>
  <si>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</si>
  <si>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</si>
  <si>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</si>
  <si>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</si>
  <si>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</si>
  <si>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</si>
  <si>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</si>
  <si>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</si>
  <si>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</si>
  <si>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</si>
  <si>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</si>
  <si>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</si>
  <si>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</si>
  <si>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</si>
  <si>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</si>
  <si>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</si>
  <si>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</si>
  <si>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</si>
  <si>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</si>
  <si>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</si>
  <si>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</si>
  <si>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</si>
  <si>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</si>
  <si>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</si>
  <si>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</si>
  <si>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</si>
  <si>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</si>
  <si>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</si>
  <si>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</si>
  <si>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</si>
  <si>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</si>
  <si>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</si>
  <si>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</si>
  <si>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</si>
  <si>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</si>
  <si>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</si>
  <si>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</si>
  <si>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</si>
  <si>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</si>
  <si>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</si>
  <si>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</si>
  <si>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</si>
  <si>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</si>
  <si>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</si>
  <si>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</si>
  <si>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</si>
  <si>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</si>
  <si>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</si>
  <si>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</si>
  <si>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</si>
  <si>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</si>
  <si>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</si>
  <si>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</si>
  <si>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</si>
  <si>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</si>
  <si>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</si>
  <si>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</si>
  <si>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</si>
  <si>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</si>
  <si>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</si>
  <si>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</si>
  <si>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</si>
  <si>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</si>
  <si>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</si>
  <si>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</si>
  <si>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</si>
  <si>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</si>
  <si>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</si>
  <si>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</si>
  <si>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</si>
  <si>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</si>
  <si>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</si>
  <si>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</si>
  <si>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</si>
  <si>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</si>
  <si>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</si>
  <si>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</si>
  <si>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</si>
  <si>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</si>
  <si>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</si>
  <si>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</si>
  <si>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</si>
  <si>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</si>
  <si>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</si>
  <si>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</si>
  <si>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</si>
  <si>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</si>
  <si>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</si>
  <si>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</si>
  <si>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</si>
  <si>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</si>
  <si>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</si>
  <si>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</si>
  <si>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</si>
  <si>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</si>
  <si>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</si>
  <si>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</si>
  <si>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</si>
  <si>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</si>
  <si>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</si>
  <si>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</si>
  <si>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</si>
  <si>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</si>
  <si>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</si>
  <si>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</si>
  <si>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</si>
  <si>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</si>
  <si>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</si>
  <si>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Verslo kūrimas ir plėtra</t>
  </si>
  <si>
    <t>Bendruomeninio verslo kūrimas ir plėtra</t>
  </si>
  <si>
    <t>Kaimų atnaujinimas ir plėtra</t>
  </si>
  <si>
    <t>Bendruomeniškumą skatinančios veiklos</t>
  </si>
  <si>
    <t>Projektas pripažįstamas inovatyviu, kai jis atitinka bent vieną inovatyvumo kriterijaus subkriterijų, vadovaujantis "Lietuvos kaimo plėtros 2014-2020 metų programos investicinių priemonių projektų inovatyvumo vertinimo metodika".</t>
  </si>
  <si>
    <t>Sąlygos numatytos SP ir VP administravimo taisyklėse</t>
  </si>
  <si>
    <t>VVG teritoriją sudaro 5 seniūnijos, ne visose seniūnijose veikia bendruomeninės organizacijos, kurios savo veiklą sietų su verslu. Vadovaujantis atliktu poreikių tyrimu taip pat nenustatyta, kad bendruomeninis verslas aktualus visose seniūnijose.</t>
  </si>
  <si>
    <t>Neaktualu</t>
  </si>
  <si>
    <t xml:space="preserve">Neaktualu </t>
  </si>
  <si>
    <t>Atsižvelgiant į užimtumo rodiklius, kiekvienoje seniūnijoje yra potencialo vykdyti ekonomines veiklas siekiat tolygios  plėtros Sūduvos VVG teritorijoje.</t>
  </si>
  <si>
    <t>Įgyvendinami viešosios paskirties projektai, kurių rezultatu be apribojimų turės galimybę naudotis visų seniūnijų gyventojai.</t>
  </si>
  <si>
    <t>SŪDUVOS VIETOS VEIKLOS GRUPĖ</t>
  </si>
  <si>
    <t>KAZL</t>
  </si>
  <si>
    <t>Patogi geografinė padėtis, susisiekimas su didžiaisiais miestais (VVG teritorija yra tarp Marijampolės ir Kauno).</t>
  </si>
  <si>
    <t>Sūduvos VVG teritorija turi didelį turizmo plėtros potencialą dėl esančių gausių gamtos išteklių ir kultūros objektų.</t>
  </si>
  <si>
    <t>Agroturizmo paslaugų vystymas, teikiant netradicines paslaugas.</t>
  </si>
  <si>
    <t xml:space="preserve">Gausu tradicija tapusių kultūrinių renginių. Kuriamos inovatyvios ir darnios erdvės renginiams (Slow arena).  </t>
  </si>
  <si>
    <t>Nepalanki demografinė situacija vietos verslo plėtrai.</t>
  </si>
  <si>
    <t>Menkai išnaudojamas išteklių potencialas (miškingumas), maža su miškais susijusių paslaugų pasiūla, neišvystyta pėsčiųjų ir dviračių infrastruktūra.</t>
  </si>
  <si>
    <t>Neišvystytas vietos turizmo paslaugų tinklas, neužtikrina pakankamo paslaugų spektro VVG teritorijoje.</t>
  </si>
  <si>
    <t>Neišnaudojamas skaitmeninių technologijų potencialas vietos produktų ir paslaugų rinkodarai</t>
  </si>
  <si>
    <t>Patogi geografinė padėtis, gamtos ištekliai, kultūros paveldas sudaro galimybes plėtoti su vietos turizmu ir rekreacija susijusius verslus.</t>
  </si>
  <si>
    <t>Galimybė prisijungti prie Šv. Jokūbo kelio tinklo bei lėtojo turizmo koncepcijos  sudaro prielaidas kurti darnius turizmo produktus, teminius kaimus.</t>
  </si>
  <si>
    <t>Siekiant ekonominio vietovės stabilumo vis didėjantis poreikis ugdyti vietos gyventojų ir NVO verslumą</t>
  </si>
  <si>
    <t>Kaimiškųjų teritorijų patrauklumas gyventi, verslo galimybės, dalyvavimo įvairių NVO veikloje privalumai, skatins jaunimą rinktis gyvenimą kaime</t>
  </si>
  <si>
    <t>Informacinių technologijų diegimas ir skaitmenizacija kaimo vietovėse leis kurti tiesioginius ryšius tarp  gamintojų ir vartotojų</t>
  </si>
  <si>
    <t>Atsinaujinančių energijos išteklių naudojimas energijos gamybai sudaro sąlygas kurti švarią ir sveiką aplinką.</t>
  </si>
  <si>
    <t>Politinės aplinkos nestabilumas, karinių konfliktų grėsmė, ekonominė krizė gali lemti didėjančią emigraciją, ypač jaunų žmonių.</t>
  </si>
  <si>
    <t>Aukštos kvalifikacijos asmenų stoka, gali apsunkinti naujų technologijų diegimą kuriant inovatyvius/ išskirtinius turizmo produktus.</t>
  </si>
  <si>
    <t>Stiprinti vietos ekonomiką, skatinant inovacijas, vietos ištekliais paremtą ir į aplinkosaugą orientuotą verslą</t>
  </si>
  <si>
    <t>Užtikrinti paslaugų asortimentą ir infrastruktūrą, paremtą tvariais sprendimais ir orientuotą į vietos gyventojų bei lankytojų poreikius</t>
  </si>
  <si>
    <t>Stiprinti NVO sektoriaus aktyvumą ir ekonominę nepriklausomybę</t>
  </si>
  <si>
    <t>Užtikrinti teritorijos kultūros savitumo, tradicijų, kraštovaizdžio puoselėjimą, saugojimą ir pritaikymą  socialinėje-ekonominėje veikloje</t>
  </si>
  <si>
    <t xml:space="preserve">g.3 . Skatinti verslų kūrimąsi kaime, žemės ūkio veiklos įvairinimą </t>
  </si>
  <si>
    <t xml:space="preserve">h.2. Didinti kaimo gyventojų užimtumą ir  socialinę įtrauktį </t>
  </si>
  <si>
    <t xml:space="preserve">h.4 . Modernizuoti kaimo vietoves didinant gyvenimo sąlygų jose patrauklumą </t>
  </si>
  <si>
    <t>h.1. Skatinti kaimo gyventojų ir kaimo bendruomenių verslo iniciatyvas</t>
  </si>
  <si>
    <t>g.1. Pritraukti ir išlaikyti jaunus žmones, įskaitant jaunuosius ūkininkus, kaimo vietovėse</t>
  </si>
  <si>
    <t>Projektų skaičius apskaičiuotas pagal priemonei skirtą paramos lėšų sumą ir maksimalią vieno projekto vertę t.y. 560000/70000=8, kurie su nariais aptarti visuotinio susirinkimo metu. Taip pat atsižvelgiant į patirtį įgyvendinant 2016-2020 VPS.</t>
  </si>
  <si>
    <t>Projektų skaičius apskaičiuotas pagal priemonei skirtą paramos lėšų sumą ir maksimalią vieno projekto vertę t.y. 264000/88000=3, kurie su nariais aptarti visuotinio susirinkimo metu. Taip pat atsižvelgiant į patirtį įgyvendinant 2016-2020 VPS.</t>
  </si>
  <si>
    <t>Projektų skaičius apskaičiuotas pagal priemonei skirtą paramos lėšų sumą ir maksimalią vieno projekto vertę t.y. 44000/22000=2, kurie su nariais aptarti visuotinio susirinkimo metu. Taip pat atsižvelgiant į patirtį įgyvendinant 2016-2020 VPS.</t>
  </si>
  <si>
    <t>Projektų skaičius apskaičiuotas pagal priemonei skirtą paramos lėšų sumą ir maksimalią vieno projekto vertę t.y. 200000/20000=10, kurie su nariais aptarti visuotinio susirinkimo metu. Taip pat atsižvelgiant į patirtį įgyvendinant 2016-2020 VPS.</t>
  </si>
  <si>
    <t>Vykdant projektą pareiškėjui suteikiama galimybė veiklas vykdyti su partneriu taip stiprinant organizacinius/finansinius ir kt. pajėgumus.</t>
  </si>
  <si>
    <t>Partnerystė skatinama suteikiant papildomus atrankos balus</t>
  </si>
  <si>
    <t>Partnerystė skatinama suteikiant papildomus atrankos balu</t>
  </si>
  <si>
    <t>Nevyriausybinės organizacijos, bendruomeninės organizacijos ir kt.</t>
  </si>
  <si>
    <t>Viešieji juridiniai asmenys: nevyriausybinės organizacijos, bendruomeninės organizacijos, biudžetinės įstaigos, viešosios įstaigos ir kt.</t>
  </si>
  <si>
    <t>Nevyriausybinės organizacijos, bendruomeninės organizacijos, biudžetinės įstaigos ir kt.</t>
  </si>
  <si>
    <t>Privatūs juridiniai asmenys (labai maža, maža arba vidutinė įmonė), fiziniai asmenys (vyresni nei 18 metų), ūkininkai ir kt.</t>
  </si>
  <si>
    <t>1 poreikis. Stiprinti vietos ekonomiką, skatinant inovacijas, vietos ištekliais paremtą ir į aplinkosaugą orientuotą verslą</t>
  </si>
  <si>
    <t>3 poreikis. Stiprinti NVO sektoriaus aktyvumą ir ekonominę nepriklausomybę</t>
  </si>
  <si>
    <t>2 poreikis. Užtikrinti paslaugų asortimentą ir infrastruktūrą, paremtą tvariais sprendimais ir orientuotą į vietos gyventojų bei lankytojų poreikius</t>
  </si>
  <si>
    <t>4 poreikis. Užtikrinti teritorijos kultūros savitumo, tradicijų, kraštovaizdžio puoselėjimą, saugojimą ir pritaikymą  socialinėje-ekonominėje veikloje</t>
  </si>
  <si>
    <t>Įgyvendinant priemonę planuojama, kad pareiškėjai įgyvendindami projektus sukurs ne mažiau kaip  12 naujų darbo vietų t.y. 12 etatų. Pagal priemonę numatyta paremti 8 projektus, todėl pretenduojant į max paramos sumą privaloma sukurti ne mažiau kaip 1,5 naujos darbo vietos (1,5 etato).</t>
  </si>
  <si>
    <t>Įgyvendinant priemonę planuojama, kad pareiškėjai įgyvendindami projektus sukurs ne mažiau kaip  5 naujas darbo vietas t.y. 5 etatus. Pagal priemonę numatyta paremti 3 projektus, todėl pretenduojant į max paramos sumą privaloma sukurti ne mažiau kaip 1,67 naujos darbo vietos (1,67 etato).</t>
  </si>
  <si>
    <t>Įgyvendinant priemonę planuojama, kad bent 2 verslo projektai bus susiję su sudarytomis palankesnėmis sąlygomis kaimo gyventojams naudotis paslaugomis ir infrastruktūra. Naudos gavėjų skaičius projekte - 200 gyv. (vidutinis gyventojų skaičius viename kaime)</t>
  </si>
  <si>
    <t xml:space="preserve">Įgyvendinant priemonę planuojama, kad bent 1 verslo projektas bus susijęs su sudarytomis palankesnėmis sąlygomis kaimo gyventojams naudotis paslaugomis ir infrastruktūra. Naudos gavėjų skaičius projekte - 200 gyv. (vidutinis gyventojų skaičius viename kaime)  </t>
  </si>
  <si>
    <t>Įgyvendinant priemonę planuojami 2 projektai  susiję su sudarytomis palankesnėmis sąlygomis kaimo gyventojams naudotis paslaugomis ir infrastruktūra. Naudos gavėjų skaičius projekte - 200 gyv. (vidutinis gyventojų skaičius viename kaime)</t>
  </si>
  <si>
    <t>Sukurtų naujų,  su turizmu susijusių paslaugų, skaičius (TVIC duomenys)</t>
  </si>
  <si>
    <t>NVO, teikiančių su turizmu susijusias paslaugas, skaičius (VVG informacija)</t>
  </si>
  <si>
    <t>Planuojama įgyvendinti 1 projektą, kuriam skirtos visos priemonei numatytos lėšos.</t>
  </si>
  <si>
    <t>Įgyvendinant priemonę planuojama paremti 8 projektus, kuriuose numatytas naujų verslų  kūrimas ar jau esamų verslų veiklos plėtojimas. 8 paremti projektai tolygu 8 nauji verslai ar jau esamų verslų veiklos plėtra.  Skaičiuojami vietos projektai.</t>
  </si>
  <si>
    <t>Užsienio šalių gerąją patirtį perimantys Sūduvos VVG teritorijos fizinių ir juridinių asmenų atstovaujantys skirtingus sektorius (20 unikalių dalyvių); Naujų bendradarbiavimo ryšių kūrimas su kitomis VVG.</t>
  </si>
  <si>
    <t>Bendradarbiavimo projektas bus įgyvendinamas su kita (-omis) VVG</t>
  </si>
  <si>
    <t>Įgyvendinant priemonę planuojama paremti 3 projektus, kuriuose numatytas naujų verslų  kūrimas ar jau esamų verslų veiklos plėtojimas. 3 paremti projektai tolygu 3 nauji verslai ar jau esamų verslų veiklos plėtra. Skaičiuojami vietos projektai.</t>
  </si>
  <si>
    <t>R1; R36; R37</t>
  </si>
  <si>
    <t>R26; R27; R60; R63; R80; R66</t>
  </si>
  <si>
    <t>R68; R69; R74; R77; R81</t>
  </si>
  <si>
    <t>R49</t>
  </si>
  <si>
    <t>R58; R59</t>
  </si>
  <si>
    <t>R78; R79</t>
  </si>
  <si>
    <t>R7; R8; R9; R10</t>
  </si>
  <si>
    <t>R40; R41; R42</t>
  </si>
  <si>
    <t>R97</t>
  </si>
  <si>
    <t>R61; R62</t>
  </si>
  <si>
    <t>R94; R95</t>
  </si>
  <si>
    <t>R98</t>
  </si>
  <si>
    <t>R1; R36; R37; R68; R69; R74; R77; R78; R81</t>
  </si>
  <si>
    <t>R96; R59; Kazlų Rūdos savivaldybės strateginis plėtros planas</t>
  </si>
  <si>
    <t>Kazlų Rūdos ir Marijampolės savivaldybių strateginiai plėtros planai</t>
  </si>
  <si>
    <t>Fokus grupių interviu</t>
  </si>
  <si>
    <t>Savivaldybių darnios energetikos plėtros pažangos vertinimas</t>
  </si>
  <si>
    <t>R15; Fokus grupių interviu</t>
  </si>
  <si>
    <t xml:space="preserve">Sūduvos VVG teritorija – tai viena miškingiausių Lietuvoje, o miškingą teritoriją dar papildo ir upės bei tvenkiniai [R87], veikia 7 draustiniai [R91],  teritorijoje daug kultūros paveldo objektų [R74], vykdoma daug tradicinių renginių [R78]. Tačiau  jų pritaikymas socialinėje - ekonominėje veikloje yra nepakankamas [R88; R90; R75]. </t>
  </si>
  <si>
    <t>Poreikis grindžiamas 2,3,5,6 silpnybėmis ir 1 grėsme. Siekiant darnios plėtros būtina išnaudoti teritorijos miškingumą  ir atsinaujinančios energijos potencialą. Kuriant inovatyvias laisvalaikio pramogas, taikyti IT sprendimus, kurių trūksta vietos gyventojams bei lankytojams. Pašalinus silpnybes,  didėja pasiruošimas spręsti išorines grėsmes susijusias su veiklos finansavimu, investicijų pritraukimu.</t>
  </si>
  <si>
    <t>Sūduvos VVG teritorijoje 9  nevyriausybinės organizacijos teikė socialines paslaugas kaimo gyventojams [R31] ir 3 kaimo bendruomenės ir viena NVO  vykdo ekonominę veiklą [R32]. Dalis jų paslaugų/produktų skirti vietos gyventojams, dalis - atvykstantiems turistams, kurių skaičių kiekvienais metais VVG teritorijoje didėja [R51].</t>
  </si>
  <si>
    <t xml:space="preserve">Poreikis siejamas 2,3,4,6 stiprybėmis bei 4 galimybe. 
Teritorija pasižymi savita kultūra, tradicijomis, kraštovaizdžiu, unikaliais bendruomeniniais ryšiais, kas sudaro prielaidas plėtoti inovatyvias veiklas, stiprinti NVO veiklą siekiant reikšmingų pokyčių.   </t>
  </si>
  <si>
    <t>Skiriami papildomi atrankos balai projektams, kuriuose numatoma įdarbinti asmenis iki 40 metų (imtinai) amžiaus.</t>
  </si>
  <si>
    <t>1. Didesnis naujų darbo vietų skaičius; 2. Mažesni naujos darbo vietos sukūrimo kaštai; 3. Kuriamos darbo vietos asmeniui iki 40 metų amžiaus (imtinai); 4. Numatytos investicijos susijusios su klimato kaitos priemonių taikymu; 5. Projekto idėja siejasi su VPS tema - turizmo plėtros skatinimas.</t>
  </si>
  <si>
    <t>1. Didesnis projekto naudos gavėjų skaičius; 2. Projektas įgyvendinamas su partneriu; 3. Numatytos investicijos susijusios su klimato kaitos priemonių taikymu; 4. Projekto idėja siejasi su VPS tema - turizmo plėtros skatinimas.</t>
  </si>
  <si>
    <t>1. Didesnis naudos gavėjų skaičius. 2. Projektas įgyvendinamas su partneriu; 3. Numatytos veiklos susijusios su klimato kaitos priemonių taikymu; 4. Projekto idėja siejasi su VPS tema - turizmo plėtros skatinimas.</t>
  </si>
  <si>
    <t>Projekto tikslinė grupė: 1. vaikai, 2. negalią turintys asmenys, 3. pensininkai, 4. daugiavaikės šeimos, 5. bedarbiai, 6. migrantai</t>
  </si>
  <si>
    <t>Skiriami papildomi balai projektams, kuriuose numatytos investicijos, kuriomis prisidedama prie klimato kaitos švelninimo.</t>
  </si>
  <si>
    <t>Skiriami papildomi balai projektams, kuriuose vykdant veiklas planuojama taikyti veiksmus,  kuriais prisidedama prie klimato kaitos švelninimo.</t>
  </si>
  <si>
    <t xml:space="preserve">Įgyvendinant projektą planuojama pasisemti patirties ir gilinti žinias ne tik turizmo paslaugų teikimo srityje, bet ir viena iš būtinų sąlygų susipažinimas su realiais užsienio turizmo paslaugų teikėjų veiklos pavyzdžiais, kurie  prisideda prie klimato kaitos švelninimo (atsinaujinantys energijos šaltiniai, beatliekinis vartojimas ir pan.) Gerosios praktikos pavyzdžius pritaikyti Sūduvos VVG teritorijoje. </t>
  </si>
  <si>
    <t xml:space="preserve">1. Didesnis naujų darbo vietų skaičius;  2. Geresni vietos projekto pareiškėjo finansų valdymo gebėjimai; 3. Numatytos investicijos susijusios su klimato kaitos priemonių taikymu; 4. Projekto idėja siejasi su VPS tema - turizmo plėtros skatinimas. </t>
  </si>
  <si>
    <t>Projektų veiklose dalyvaujantys asmenys</t>
  </si>
  <si>
    <t xml:space="preserve">Įvairios ekonominės veiklos, kuriomis kuriamos naujos darbo vietos. </t>
  </si>
  <si>
    <t xml:space="preserve">Remiamos iniciatyvos susiję su viešosios paskirties objektų sutvarkymu ir pritaikymu visuomenės poreikiams. </t>
  </si>
  <si>
    <t>Remiamos iniciatyvos susijusios su įvairių veiklų organizavimu, investicijomis į žmogiškąjį kapitalą.</t>
  </si>
  <si>
    <t xml:space="preserve">Projekto tikslinė grupė:  fiziniai ir juridiniai asmenys atstovaujantys skirtingus sektorius VVG teritorijoje. </t>
  </si>
  <si>
    <t>Priemonės tikslas - užmegzti ir plėtoti bendradarbiavimo ryšius su užsienio VVG, kurios (-ių) teritorijoje vyraujanti ekonominė veikla - turizmas, o į šių paslaugų teikimą yra įsitraukę skirtingų sektorių atstovai. Viena iš teritorijos problemų – neišnaudojamas skaitmeninių technologijų potencialas vietos produktų ir paslaugų rinkodarai bei nepakankamai naudojami alternatyvūs energijos ištekliai. Per gerąją patirtį bus ieškoma sprendimų, kaip kuriant ir teikiant turizmo produktus panaudoti skaitmenines technologijas ir atsinaujinančius energijos šaltinius. Priemonės sąsaja su SO8 tikslu – projektas skirtas susipažinti su sėkmingais užsienio turizmo paslaugų teikimo pavyzdžiais, bei praktiniu jų pritaikymu, taip kuriant prielaidas užimtumo didėjimui bei kaimo vietovių plėtrai. Priemonės sąsaja su horizontaliuoju SO4 tikslu - viena iš būtinų sąlygų lankantis užsienio VVG - sėkmingų praktinių pavyzdžių susijusių su energetiniu efektyvumu, klimato kaitos švelninimo veiksmais pristatymas.</t>
  </si>
  <si>
    <t xml:space="preserve">Įgyvendinant priemonę iš viso plauojama paremti 10 projektų (50 unikalių dalyvių projekte). Visuose projektuose būtina įtraukti gyventojus iš pažeidžiamos soc. grupės (vaikai, neįgalūs asmenys, pensininkai ir pan.) (ne mažiau kaip - 10 asmenų viename projekte). </t>
  </si>
  <si>
    <t>Kazlų Rūdos savivaldybės 2021-2027 m. strateginis plėtros planas-  PAŽANGI EKONOMIKA IR ATVIRA SAVIVALDA, Marijampolės savivaldybės strateginis plėtros iki 2030 metų planas - KONKURENCINGAS VERSLAS, 2022–2030 m. Marijampolės regiono plėtros planas - skatinti ekonominį aktyvumą; ES BJRS - didinti gerovę. VPS siekiama stiprinti vietos ekonomiką, skatinant naujų, inovatyvių verslų atsiradimą ar esamų plėtrą bei naujų darbo vietų kūrimą kaimo vietovėse.</t>
  </si>
  <si>
    <t>Kazlų Rūdos savivaldybės 2021-2027 m. strateginis plėtros planas-  ŽALIA DARNIOS INFRASTRUKTŪROS SAVIVALDYBĖ, AKTYVI, KŪRYBIŠKA, SVEIKA IR SOCIALIAI ATSAKINGA BENDRUOMENĖ; Marijampolės savivaldybės strateginis plėtros iki 2030 metų planas - DARNI APLINKA ir PATRAUKLIOS KAIMO VIETOVĖS. VPS siekiama didinti viešųjų paslaugų prieinamumą bei asortimentą ir viešosios infrastruktūros pritaikymą vietos gyventojų ir lankytojų poreikiams.</t>
  </si>
  <si>
    <t>Kazlų Rūdos savivaldybės 2021-2027 m. strateginis plėtros planas-  PAŽANGI EKONOMIKA IR ATVIRA SAVIVALDA, Marijampolės savivaldybės strateginis plėtros iki 2030 metų planas - KONKURENCINGAS VERSLAS, 2022–2030 m. Marijampolės regiono plėtros planas - skatinti ekonominį aktyvumą; ES BJRS - didinti gerovę. VPS siekiama spręsti užimtumo problemas vietovėje bei didinti NVO sektoriaus aktyvumą ir ekonominę nepriklausomybę.</t>
  </si>
  <si>
    <t>Kazlų Rūdos savivaldybės 2021-2027 m. strateginis plėtros planas-  AKTYVI, KŪRYBIŠKA, SVEIKA IR SOCIALIAI ATSAKINGA BENDRUOMENĖ,  ES BJRS - padidinti gerovę. VPS siekiama aktyvinti vietos gyventojus, didinti jų įsitraukimą į veiklas, kuriomis siekiama puoselėti ir išsaugoti teritorijos kultūros, kraštovaizdžio, tradicijų savitumą.</t>
  </si>
  <si>
    <t>Įgyvendinant priemonę planuojama įgyvendinti 10 projektų  susijusių su sudarytomis palankesnėmis sąlygomis kaimo gyventojams naudotis paslaugomis. Naudos gavėjų skaičius projekte - 200 gyv. (vidutinis gyventojų skaičius viename kaime)</t>
  </si>
  <si>
    <t>Asmenų, dalyvavusių keitimosi žiniomis ir patirtimi susijusia su energetiniu efektyvumu, klimato kaitos švelninimo veiksmais, skaičius (VVG informacija)</t>
  </si>
  <si>
    <t>Tarptautinio bendradarbiavimo projektų dalyviai, skaičius (VVG informacija)</t>
  </si>
  <si>
    <t>Projektų, kuriuose diegiamos inovacijos, skaičius (VVG duomenys: 2014-2020 VPS projektų, kuriuose būtų diegiamos inovacijos nebuvo, 2023-2029 VPS planuojami 2  projektai)</t>
  </si>
  <si>
    <t>NVO, vykdančių verslą VVG teritorijoje, skaičius (VVG informacija)</t>
  </si>
  <si>
    <t>Taip, susitikimų su suinteresuotais asmenimis metu nustatyta, kad būtina stiprinti vietos ekonomiką, kuriant darbo vietas. Pageidaujama, kad verslas būtų inovatyvus, diegtų skaitmenizuotas technologijas, darniai naudotų vietos išteklius ir diegtų į aplinkosaugą orientuotus sprendimus.</t>
  </si>
  <si>
    <t>Taip, tiek susitikimų,  tiek atlikus anketinę apklausą nustatyta, kad jaučiamas paslaugų asortimento trūkumas, o esamos paslaugos ir infrastruktūra vertinama vidutiniškai, todėl labai svarbu plėsti paslaugų asortimentą ir gerinti infrastruktūrą.</t>
  </si>
  <si>
    <t>Taip, susitikimų su suinteresuotais asmenimis metu tiek KBO, tiek kitos NVO pažymėjo, kad mato galimybes vykdyti ekonomines veiklas, tačiau tam būtina stiprinti jų kompetencijas, aktyvumą, ypač įtraukiant jaunimą, bei kuriant bendradarbiavimo tinklus su kitomis organizacijomis.</t>
  </si>
  <si>
    <t>Taip, tiek susitikimų su suinteresuotais asmenimis metu, tiek anketinės apklausos būdu nustatyta, kad būtina išsaugoti ir puoselėti krašto kultūrą, tradicijas, unikalų kraštovaizdį, juos atliepiant vietos gyventojų poreikius, tiek kuriant naujus turizmo produktus.</t>
  </si>
  <si>
    <t>Mažinti nedarbo lygį VVG teritorijoje kuriant naujas darbo vietas -  planuojama sukurti ne mažiau kaip 12 (etatų) naujų darbo vietų. Kelti verslumo lygį VVG teritorijoje skatinant kurtis naujus verslus ir plėsti veiklą jau esamų, planuojama paremti ne mažiau kaip 8 tokius projektus. Vykdant ekonominę veiklą didinti turizmo paslaugų asortimentą, prisidėti prie klimato kaitos švelninimo bei diegti inovacijas.</t>
  </si>
  <si>
    <t xml:space="preserve">Mažinti nedarbo lygį VVG teritorijoje kuriant naujas darbo vietas -  planuojama sukurti ne mažiau kaip 5 (etatus) naujų darbo vietų. Didinti NVO sektoriaus ekonominę savarankiškumą paremiant 3 verslo projektus.  Didinti NVO sektorius aktyvumą teikiant turizmo paslaugas. </t>
  </si>
  <si>
    <t xml:space="preserve">Sutvarkyti ar atnaujinti viešosios infrastruktūros objektai taikant inovatyvius, tvarius sprendimus. Viešosios paskirties objektų pritaikymas visuomenės poreikiams bei turizmo paslaugų plėtrai. </t>
  </si>
  <si>
    <t xml:space="preserve">Galimybė plėtoti alternatyvias veiklas kaimo teritorijose, prisideda prie vietovės ekonominio stabilumo
</t>
  </si>
  <si>
    <t>Aktyvi NVO sektoriaus projektinė veikla padidino jų kompetencijas rengti ir administruoti ES ir nacionalinio biudžeto projektus.</t>
  </si>
  <si>
    <t>Kazlų Rūdos TVIC- aktyviai veikiantis ir bendradarbiaujantis su vietos bendruomenėmis, amatininkais, kaimo turizmo ir kitų paslaugų teikėjais.</t>
  </si>
  <si>
    <t>Menkas jaunimo aktyvumas dalyvaujant vietos NVO veikloje.</t>
  </si>
  <si>
    <t>Nepakankamai naudojami alternatyvūs energijos ištekliai.</t>
  </si>
  <si>
    <t>Nepalanki valstybinė mokesčių politika, sunkumai verslo pradžioje, neskatina kurti ir plėtoti verslą.</t>
  </si>
  <si>
    <t>Verslo poreikius atitinkančių žmogiškųjų išteklių trūkumas</t>
  </si>
  <si>
    <t>Poreikis grindžiamas 1,3,4,5 stiprybėmis bei 1,2,4,5,6,7 galimybėmis. Teritorija yra patogioje geografinėje padėtyje vykdyti verslą, gausu vietos išteklių, kurie gali būti pritaikomi nišinių paslaugų teikimui, aktyviai veikiantis TVIC gali kurti didelę pridėtinę vertę turizmo sektoriuje dirbantiems verslams. Pasinaudojant stiprybėmis atsiveria galimybės plėtoti lėtojo turizmo koncepciją, stiprinti ekonominį stabilumą, kuris ypač aktualus jaunimo atstovams.</t>
  </si>
  <si>
    <t>Sūduvos VVG teritorijoje paslaugos ir infrastruktūra išvystyta nepakankamai, trūksta inovatyvių, netradicinių į vietos gyventojų bei lankytojų poreikius orientuotų paslaugų [R52; R53; R56]. VVG teritorijoje menkai išnaudojami atsinaujinantys energijos šaltiniai [R94; 95]. Taip pat nėra išnaudojamas informacinių technologijų potencialas teikiant paslaugas bei gerinant infrastruktūrą.</t>
  </si>
  <si>
    <t>Neužtikrintas veiklų kofinansavimas apsunkina projektų įgyvendinimą, papildomų investicijų pritraukimą</t>
  </si>
  <si>
    <t>Sūduvos VVG teritorijoje gausu vietos gamtinių, kultūrinių išteklių, kurie nėra pakankamai panaudoti  stipinant vietos ekonomiką [R88; R90; R75]. Verslų vykdymui teritorija yra patogioje geografinėje padėtyje [R1], gausu vietos išteklių, kurie gali būti pritaikomi nišinių paslaugų teikimui. Veikiantis TVIC gali kurti didelę pridėtinę vertę turizmo sektoriuje dirbantiems verslams [R49].</t>
  </si>
  <si>
    <t>Poreikis grindžiamas 1,2,3,4 stiprybėmis bei 2,3,6,7 galimybėmis. Vietovės geografinė padėtis, turimų išteklių potencialas, sudaro palankias sąlygas kurti į vietos ir išorės lankytojus orientuotas turizmo paslaugas.  Aktyvi NVO veikla bei tarpusavio bendradarbiavimo ryšiai sudaro galimybes stiprinti organizacijų ekonominį savarankiškumą.</t>
  </si>
  <si>
    <t>Priemonės tikslas - skatinti įvairias iniciatyvas, kuriomis siekiama didinti kaimo gyventojų aktyvumą įsitraukti į vietos kultūrinį, socialinį, ekonominį gyvenimą. Viena iš teritorijos problemų – mažas gyventojų (ypač jaunų žmonių) aktyvumas įsitraukiant į vietos bendruomeninį gyvenimą.  Priemonės sąsaja su SO8 tikslu - priemonė yra orientuota į veiklų ir užimtumo organizavimą vietos gyventojams bei lankytojams, taip siekiant užtikrinti kaimo gyventojų socialinę įtrauktį bei vietos plėtrą. Priemonės sąsaja su horizontaliuoju SO4 tikslu -  vykdant projektų atranką vienas iš atrankos kriterijų bus klimato kaitos priemonių taikymas (pvz.: švietimas klimato kaitos klausimais renginių metu,  produktų/daiktų pakartotinis panaudojimas ir pan.). Projektams, kurių idėja atlieps VPS temą - turizmo plėtros skatinimas, bus skiriami papildomi atrankos balai.  Planuojama, kad bent vienas projektas bus susijęs su bendradarbiavimo tinklo tarp skirtingų sektorių kūrimu.</t>
  </si>
  <si>
    <t>Priemonės tikslas - skatinti iniciatyvas susijusias su vietos plėtra - viešųjų paslaugų kaimo vietovėse įvairovės ir prieinamumo didinimu. Viena iš problemų - menkai išnaudojami ištekliai, maža su miškais susijusių paslaugų pasiūla, neišvystyta pėsčiųjų ir dviračių infrastruktūra. Priemonės sąsaja su SO8 tikslu - priemonė yra orientuota į vietos plėtrą, kaimo vietovių modernizavimą, nes remiami projektai, susiję su investicijomis į viešąją infrastruktūrą, įvairių paslaugų prieinamumo didinimą kaimo gyventojams (pvz. susisiekimo, laisvalaikio paslaugos ir pan.). Priemonės sąsaja su horizontaliu tikslu SO4 - vykdant projektų atranką vienas iš atrankos kriterijų bus klimato kaitos švelninimo priemonių taikymas  (pvz. energijos vartojimo efektyvinimas, IT sprendimai ir pan.). Projektams, kurių idėja atlieps VPS temą - turizmo plėtros skatinimas, bus skiriami papildomi atrankos balai.</t>
  </si>
  <si>
    <t>Priemonės tikslas - skatinti bendruomeninio ir NVO verslo iniciatyvas, taip prisidedant prie nedarbo ir skurdo rodiklių mažinimo, ekonomikos augimo.  Viena pagrindinių vietovės problemų - neišvystytas vietos turizmo paslaugų tinklas, neužtikrina pakankamo paslaugų spektro VVG teritorijoje. Kaip parodė focus grupių susitikimai, bendruomeninės organizacijos yra suinteresuotos vykdyti su turizmu susijusius verslus. Priemonės sąsaja su SO8 tikslu - priemonė yra skirta skatinti NVO sektoriaus ekonominį augimą bei darbo vietų kūrimą. Priemonės sąsaja su horizontaliu tikslu SO4 - vykdant projektų atranką vienas iš atrankos kriterijų bus klimato kaitos švelninimo priemonių taikymas  (pvz. saulės elektrinės įrengimas, elektromobilio veikloje naudojimas, IT sprendimai efektyvinantys veiklą ir pan.). Projektams, kurių idėja atlieps VPS temą - turizmo plėtros skatinimas, bus skiriami papildomi atrankos balai.</t>
  </si>
  <si>
    <t>Priemonės tikslas - skatinti kurtis ir plėtotis konkurencingus verslus, tvariai ir efektyviai naudojant vietos išteklius. Priemone siekiama didinti įvairių verslų kaimo vietovėje skaičių bei skatinti jau esamus verslus plėsti ar diversifikuoti veiklą.  Remiantis apklausos rezultatais viena pagrindinių teritorijos problemų - neišvystytas vietos turizmo paslaugų tinklas, neužtikrina pakankamo paslaugų spektro. Priemonės sąsaja su SO8 tikslu - priemonė skirta darbo vietų kūrimui, ja siekiama didinti užimtumą ir socialinę įtrauktį kaimo vietovėse. Priemonės sąsaja su horizontaliu tikslu SO4 - vykdant projektų atranką vienas iš atrankos kriterijų bus klimato kaitos švelninimo priemonių taikymas  (pvz. saulės elektrinės įrengimas, elektromobilio veikloje naudojimas, IT sprendimai efektyvinantys veiklą ir pan.). Projektams, kurių idėja atlieps VPS temą - turizmo plėtros skatinimas, bus skiriami papildomi atrankos balai.</t>
  </si>
  <si>
    <t>Aktyvesnis vietos gyventojų įsitraukimas į bendruomenės veiklą (projektų veiklose dalyvaus ne mažiau kaip 500 vietos gyventojų). Aktyvesnis asmenų iš soc. pažeidžiamų grupių įsitraukimas (planuojama, kad dalyvaus 100 asmenų) (vaikai, neįgalieji, pensininkai ir pan.).  Siekiant kuo didesnės projektų įgyvendinimo aprėpties, skatinami bendradarbiavimo projektai, kuriuose planuojama ne mažiau kaip po 6 įvairias veiklas.</t>
  </si>
  <si>
    <t xml:space="preserve">Siekiant užtikrinti kuo didesnį projekto naudos gavėjų skaičių skatinami bendradarbiavimo projektai, kurių veiklos neapsiribotų vienos seniūnijos teritorija.  </t>
  </si>
  <si>
    <t>Rengiant bendradarbiavimo projektą į procesą bus įtraukti VVG valdybos nariai, kurių komanda sudaryta užtikrinant lyčių lygybės proporciją. Įgyvendinant projektą dalyvauti veiklose bus sudaromos sąlygos ir kviečiami dalyvauti abiejų lyčių atstovai netaikant jokių diskriminacinių apribojimų.</t>
  </si>
  <si>
    <t xml:space="preserve">Planuojama, kad į projekto įgyvendinimo veiklas įsitrauks 20 fizinių ir juridinių asmenų atstovaujančių skirtingus sektorius VVG teritorijoje iš kurių ne mažiau kaip 2 asmenys atstovaus jaunimą t.y. bus iki 29 metų amžiaus (imtinai). </t>
  </si>
  <si>
    <t>50 asmenų projekte, 10 projektų</t>
  </si>
  <si>
    <t>Projektų, susijusių su investicijomis į atsinaujinančius energijos šaltinius,  skaičius (VVG duomenys: 2014-2020 VPS 5 iš 18 verslo projektų vykdytos investicijos į atsinaujinančius energijos šaltinius, 2023-2029 VPS planuojama, kad 3 iš 8 projektų bus vykdomos investicijos į atsinaujinančius energijos šaltinius)</t>
  </si>
  <si>
    <t>Projektų, kuriuose atliktos investicijos į infrastruktūrą, paremtos tvariais sprendimais, dalis (VVG informacija: 2014-2020 VPS įgyvendinta 3 iš 13 projektų (23 proc.), kuriuose atliktos investicijos paremtos tvariais sprendimais - įrengtas sporto aikštelių LED apšvietimas, 2023-2029 VPS planuojama, kad 1 iš 2 projektų (50 proc.) bus taikomi  tvarūs sprendimai)</t>
  </si>
  <si>
    <t>VVG teritorijos gyventojų, kurie esamų turizmo ir rekreacijos objektų ir infrastruktūros būklę vertino kaip gerą, dalis (anketinės apklausos duomenys)</t>
  </si>
  <si>
    <t>Vietos gyventojai, dalyvavę  veiklų projektuose pagal VPS (VVG informacija)</t>
  </si>
  <si>
    <t>Bendradarbiavimo plėtojimas įgyvendinant veiklų projektus pagal VPS - su partneriu įgyvendinamų projektų skaičius (VVG informacija: 2014-2020 m. VPS 6 iš 6 projektų  buvo įgyvendinti su partneriu, 2023-2029 VPS planuojama, kad 6 iš 10  projektai bus įgyvendinami su partneriu)</t>
  </si>
  <si>
    <t xml:space="preserve">Veiklų, susijusių su teritorijos kultūros, tradicijų, kraštovaizdžio puoselėjimu, skaičius projektuose (VVG informacija: 2014-2020 VPS 6 projektuose buvo organizuoti 35 renginiai/veiklos, 2023-2029 VPS planuojama, kad 10 projektų bus surengta 60 renginių/veiklų) </t>
  </si>
  <si>
    <t>Tarptautinio bendradarbiavimo tinklo plėtra: VVG sudarytų tarptautinio bendradarbiavimo sutarčių skaičius (VVG informacija)</t>
  </si>
  <si>
    <t xml:space="preserve">Tarptautinio bendradarbiavimo veiklos </t>
  </si>
  <si>
    <t>Vietos veiklos grupė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</si>
</sst>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sz val="11"/>
      <color theme="8"/>
      <name val="Calibri"/>
      <family val="2"/>
      <charset val="186"/>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69">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pplyProtection="1">
      <alignment vertical="top"/>
      <protection locked="0"/>
    </xf>
    <xf numFmtId="0" fontId="21"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3" fillId="0" borderId="0" xfId="0" applyFont="1" applyAlignment="1" applyProtection="1">
      <alignment vertical="top"/>
      <protection locked="0"/>
    </xf>
    <xf numFmtId="0" fontId="1" fillId="0" borderId="0" xfId="0" applyFont="1" applyAlignment="1" applyProtection="1">
      <alignment vertical="top"/>
      <protection locked="0"/>
    </xf>
    <xf numFmtId="0" fontId="23"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1"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3"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3"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3" fillId="0" borderId="0" xfId="0" applyFont="1" applyAlignment="1">
      <alignment horizontal="center" vertical="top"/>
    </xf>
    <xf numFmtId="0" fontId="24" fillId="0" borderId="0" xfId="0" applyFont="1" applyAlignment="1">
      <alignment vertical="top"/>
    </xf>
    <xf numFmtId="0" fontId="9" fillId="2" borderId="11" xfId="0" applyFont="1" applyFill="1" applyBorder="1" applyAlignment="1">
      <alignment horizontal="center"/>
    </xf>
    <xf numFmtId="0" fontId="18"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2"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2" fillId="0" borderId="0" xfId="0" applyFont="1" applyAlignment="1">
      <alignment vertical="top"/>
    </xf>
    <xf numFmtId="0" fontId="14" fillId="2" borderId="1" xfId="0" applyFont="1" applyFill="1" applyBorder="1" applyAlignment="1">
      <alignment horizontal="center" vertical="top"/>
    </xf>
    <xf numFmtId="0" fontId="21" fillId="0" borderId="0" xfId="0" applyFont="1" applyAlignment="1">
      <alignment horizontal="center"/>
    </xf>
    <xf numFmtId="0" fontId="4" fillId="4" borderId="1" xfId="0" applyFont="1" applyFill="1" applyBorder="1" applyAlignment="1">
      <alignment horizontal="center" wrapText="1"/>
    </xf>
    <xf numFmtId="0" fontId="25" fillId="0" borderId="0" xfId="0" applyFont="1"/>
    <xf numFmtId="0" fontId="0" fillId="3" borderId="0" xfId="0" applyFill="1" applyAlignment="1">
      <alignment horizontal="center" vertical="top"/>
    </xf>
    <xf numFmtId="0" fontId="22"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7" fillId="4" borderId="2" xfId="0" applyFont="1" applyFill="1" applyBorder="1" applyAlignment="1">
      <alignment horizontal="center" vertical="top" wrapText="1"/>
    </xf>
    <xf numFmtId="0" fontId="27"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2" fillId="0" borderId="0" xfId="0" applyFont="1" applyProtection="1">
      <protection locked="0"/>
    </xf>
    <xf numFmtId="0" fontId="2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2"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1" fillId="0" borderId="0" xfId="0" applyFont="1" applyAlignment="1">
      <alignment horizontal="left" vertical="top"/>
    </xf>
    <xf numFmtId="0" fontId="25"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30" fillId="2" borderId="1" xfId="0" applyFont="1" applyFill="1" applyBorder="1" applyAlignment="1">
      <alignment vertical="top"/>
    </xf>
    <xf numFmtId="0" fontId="30"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1"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1"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3"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3"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3" fillId="4" borderId="2" xfId="0" applyFont="1" applyFill="1" applyBorder="1" applyAlignment="1">
      <alignment horizontal="center" vertical="top" wrapText="1"/>
    </xf>
    <xf numFmtId="0" fontId="33"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8"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2"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5"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3"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30"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30"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9" fillId="2" borderId="21" xfId="0" applyFont="1" applyFill="1" applyBorder="1" applyAlignment="1">
      <alignment horizontal="center" vertical="top" wrapText="1"/>
    </xf>
    <xf numFmtId="0" fontId="23"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9" fillId="2" borderId="21" xfId="0" applyFont="1" applyFill="1" applyBorder="1" applyAlignment="1">
      <alignment horizontal="center" vertical="top"/>
    </xf>
    <xf numFmtId="0" fontId="23"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17" fillId="0" borderId="24" xfId="0" applyFont="1" applyBorder="1" applyAlignment="1" applyProtection="1">
      <alignment horizontal="center" vertical="top"/>
      <protection locked="0"/>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 fillId="0" borderId="24" xfId="0" applyFont="1" applyBorder="1" applyAlignment="1" applyProtection="1">
      <alignment horizontal="center" vertical="top"/>
      <protection locked="0"/>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3"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6"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30"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30"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4"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30" fillId="2" borderId="14" xfId="0" applyFont="1" applyFill="1" applyBorder="1" applyAlignment="1">
      <alignment horizontal="left" vertical="top"/>
    </xf>
    <xf numFmtId="0" fontId="30" fillId="2" borderId="1" xfId="0" applyFont="1" applyFill="1" applyBorder="1" applyAlignment="1">
      <alignment horizontal="left" vertical="top" wrapText="1"/>
    </xf>
    <xf numFmtId="0" fontId="30"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7"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20"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0" fontId="2" fillId="0" borderId="0" xfId="0" applyFont="1" applyAlignment="1" applyProtection="1">
      <alignment horizontal="left" wrapText="1"/>
      <protection locked="0"/>
    </xf>
    <xf numFmtId="0" fontId="3" fillId="0" borderId="0" xfId="0" applyFont="1" applyAlignment="1">
      <alignment horizontal="center"/>
    </xf>
    <xf numFmtId="0" fontId="34"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9" fillId="2" borderId="62" xfId="0" applyFont="1" applyFill="1" applyBorder="1" applyAlignment="1">
      <alignment horizontal="center" wrapText="1"/>
    </xf>
    <xf numFmtId="0" fontId="26" fillId="4" borderId="3" xfId="0" applyFont="1" applyFill="1" applyBorder="1" applyAlignment="1">
      <alignment horizontal="center" vertical="top" wrapText="1"/>
    </xf>
    <xf numFmtId="0" fontId="26" fillId="4" borderId="4" xfId="0" applyFont="1" applyFill="1" applyBorder="1" applyAlignment="1">
      <alignment horizontal="center" vertical="top" wrapText="1"/>
    </xf>
    <xf numFmtId="0" fontId="26" fillId="4" borderId="48"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0" xfId="0" applyFont="1" applyFill="1" applyAlignment="1">
      <alignment horizontal="center" vertical="top" wrapText="1"/>
    </xf>
    <xf numFmtId="0" fontId="26" fillId="4" borderId="24" xfId="0" applyFont="1" applyFill="1" applyBorder="1" applyAlignment="1">
      <alignment horizontal="center" vertical="top" wrapText="1"/>
    </xf>
    <xf numFmtId="0" fontId="26" fillId="4" borderId="8" xfId="0" applyFont="1"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49"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2" xfId="1" xr:uid="{378CBB66-BEAD-4E73-BD97-FDD19A4F753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47"/>
  <sheetViews>
    <sheetView topLeftCell="A7" workbookViewId="0">
      <selection activeCell="D13" sqref="D13"/>
    </sheetView>
  </sheetViews>
  <sheetFormatPr defaultColWidth="9.109375" defaultRowHeight="14.4" x14ac:dyDescent="0.3"/>
  <cols>
    <col min="1" max="1" width="4.6640625" style="1" customWidth="1"/>
    <col min="2" max="2" width="8.6640625" style="41" customWidth="1"/>
    <col min="3" max="3" width="18.6640625" style="18" customWidth="1"/>
    <col min="4" max="4" width="45.6640625" style="1" customWidth="1"/>
    <col min="5" max="5" width="60.6640625" style="41" customWidth="1"/>
    <col min="6" max="6" width="15.6640625" style="18" hidden="1" customWidth="1"/>
    <col min="7" max="8" width="12.6640625" style="18" hidden="1" customWidth="1"/>
    <col min="9" max="9" width="15.6640625" style="18" hidden="1" customWidth="1"/>
    <col min="10" max="10" width="20.6640625" style="18" hidden="1" customWidth="1"/>
    <col min="11" max="11" width="15.6640625" style="570" hidden="1" customWidth="1"/>
    <col min="12" max="14" width="15.6640625" style="18" hidden="1" customWidth="1"/>
    <col min="15" max="16" width="15.6640625" style="1" customWidth="1"/>
    <col min="17" max="16384" width="9.109375" style="1"/>
  </cols>
  <sheetData>
    <row r="2" spans="3:4" ht="28.8" x14ac:dyDescent="0.3">
      <c r="C2" s="569" t="s">
        <v>1682</v>
      </c>
    </row>
    <row r="3" spans="3:4" x14ac:dyDescent="0.3">
      <c r="C3" s="177"/>
      <c r="D3" s="1" t="s">
        <v>1617</v>
      </c>
    </row>
    <row r="4" spans="3:4" x14ac:dyDescent="0.3">
      <c r="C4" s="178"/>
      <c r="D4" s="1" t="s">
        <v>1111</v>
      </c>
    </row>
    <row r="5" spans="3:4" x14ac:dyDescent="0.3">
      <c r="C5" s="179"/>
      <c r="D5" s="1" t="s">
        <v>1112</v>
      </c>
    </row>
    <row r="6" spans="3:4" x14ac:dyDescent="0.3">
      <c r="C6" s="259"/>
      <c r="D6" s="1" t="s">
        <v>1113</v>
      </c>
    </row>
    <row r="7" spans="3:4" x14ac:dyDescent="0.3">
      <c r="C7" s="180"/>
      <c r="D7" s="1" t="s">
        <v>1113</v>
      </c>
    </row>
    <row r="8" spans="3:4" x14ac:dyDescent="0.3">
      <c r="C8" s="201"/>
      <c r="D8" s="1" t="s">
        <v>1621</v>
      </c>
    </row>
    <row r="10" spans="3:4" ht="28.8" x14ac:dyDescent="0.3">
      <c r="C10" s="569" t="s">
        <v>1683</v>
      </c>
    </row>
    <row r="11" spans="3:4" x14ac:dyDescent="0.3">
      <c r="C11" s="177"/>
      <c r="D11" s="1" t="s">
        <v>1685</v>
      </c>
    </row>
    <row r="12" spans="3:4" x14ac:dyDescent="0.3">
      <c r="C12" s="726"/>
      <c r="D12" s="1" t="s">
        <v>1686</v>
      </c>
    </row>
    <row r="13" spans="3:4" x14ac:dyDescent="0.3">
      <c r="C13" s="574"/>
      <c r="D13" s="1" t="s">
        <v>1684</v>
      </c>
    </row>
    <row r="15" spans="3:4" x14ac:dyDescent="0.3">
      <c r="C15" s="181" t="s">
        <v>1618</v>
      </c>
    </row>
    <row r="16" spans="3:4" x14ac:dyDescent="0.3">
      <c r="C16" s="105" t="s">
        <v>1679</v>
      </c>
    </row>
    <row r="17" spans="2:16" x14ac:dyDescent="0.3">
      <c r="C17" s="105" t="s">
        <v>1680</v>
      </c>
    </row>
    <row r="18" spans="2:16" x14ac:dyDescent="0.3">
      <c r="C18" s="182" t="s">
        <v>1681</v>
      </c>
    </row>
    <row r="19" spans="2:16" x14ac:dyDescent="0.3">
      <c r="C19" s="182" t="s">
        <v>1619</v>
      </c>
    </row>
    <row r="20" spans="2:16" customFormat="1" x14ac:dyDescent="0.3">
      <c r="B20" s="168"/>
      <c r="C20" s="105" t="s">
        <v>1622</v>
      </c>
      <c r="E20" s="168"/>
      <c r="F20" s="8"/>
      <c r="G20" s="8"/>
      <c r="H20" s="8"/>
      <c r="I20" s="8"/>
      <c r="J20" s="8"/>
      <c r="K20" s="571"/>
      <c r="L20" s="8"/>
      <c r="M20" s="8"/>
      <c r="N20" s="8"/>
    </row>
    <row r="21" spans="2:16" customFormat="1" x14ac:dyDescent="0.3">
      <c r="B21" s="168"/>
      <c r="C21" s="105"/>
      <c r="E21" s="168"/>
      <c r="F21" s="8"/>
      <c r="G21" s="8"/>
      <c r="H21" s="8"/>
      <c r="I21" s="8"/>
      <c r="J21" s="8"/>
      <c r="K21" s="571"/>
      <c r="L21" s="8"/>
      <c r="M21" s="8"/>
      <c r="N21" s="8"/>
    </row>
    <row r="22" spans="2:16" customFormat="1" ht="18" x14ac:dyDescent="0.3">
      <c r="B22" s="609" t="s">
        <v>1642</v>
      </c>
      <c r="E22" s="168"/>
      <c r="F22" s="8"/>
      <c r="G22" s="8"/>
      <c r="H22" s="8"/>
      <c r="I22" s="8"/>
      <c r="J22" s="8"/>
      <c r="K22" s="571"/>
      <c r="L22" s="8"/>
      <c r="M22" s="8"/>
      <c r="N22" s="8"/>
    </row>
    <row r="23" spans="2:16" s="176" customFormat="1" ht="57.6" x14ac:dyDescent="0.3">
      <c r="B23" s="96" t="s">
        <v>1589</v>
      </c>
      <c r="C23" s="32" t="s">
        <v>1596</v>
      </c>
      <c r="D23" s="32" t="s">
        <v>1122</v>
      </c>
      <c r="E23" s="32" t="s">
        <v>1114</v>
      </c>
      <c r="F23" s="483" t="s">
        <v>1560</v>
      </c>
      <c r="G23" s="483" t="s">
        <v>1558</v>
      </c>
      <c r="H23" s="483" t="s">
        <v>1561</v>
      </c>
      <c r="I23" s="483" t="s">
        <v>1562</v>
      </c>
      <c r="J23" s="572" t="s">
        <v>1536</v>
      </c>
      <c r="K23" s="572" t="s">
        <v>1540</v>
      </c>
      <c r="L23" s="572" t="s">
        <v>1542</v>
      </c>
      <c r="M23" s="582" t="s">
        <v>1585</v>
      </c>
      <c r="N23" s="582" t="s">
        <v>1587</v>
      </c>
      <c r="O23" s="582" t="s">
        <v>1590</v>
      </c>
      <c r="P23" s="582" t="s">
        <v>1593</v>
      </c>
    </row>
    <row r="24" spans="2:16" ht="28.8" x14ac:dyDescent="0.3">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3.2" x14ac:dyDescent="0.3">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28.8" x14ac:dyDescent="0.3">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28.8" x14ac:dyDescent="0.3">
      <c r="B27" s="131">
        <v>4</v>
      </c>
      <c r="C27" s="184" t="s">
        <v>1582</v>
      </c>
      <c r="D27" s="184" t="str">
        <f>'4'!$B$1</f>
        <v>VVG teritorijos poreikių pagrindimas</v>
      </c>
      <c r="E27" s="488" t="s">
        <v>1118</v>
      </c>
      <c r="F27" s="183" t="s">
        <v>1598</v>
      </c>
      <c r="G27" s="183" t="s">
        <v>1563</v>
      </c>
      <c r="H27" s="183">
        <v>0</v>
      </c>
      <c r="I27" s="183" t="s">
        <v>1569</v>
      </c>
      <c r="J27" s="573" t="s">
        <v>1537</v>
      </c>
      <c r="K27" s="185" t="s">
        <v>1615</v>
      </c>
      <c r="L27" s="177" t="s">
        <v>1544</v>
      </c>
      <c r="M27" s="177" t="s">
        <v>1543</v>
      </c>
      <c r="N27" s="177" t="s">
        <v>1544</v>
      </c>
      <c r="O27" s="503" t="s">
        <v>1543</v>
      </c>
      <c r="P27" s="184"/>
    </row>
    <row r="28" spans="2:16" x14ac:dyDescent="0.3">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28.8" x14ac:dyDescent="0.3">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43.2" x14ac:dyDescent="0.3">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28.8" x14ac:dyDescent="0.3">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3.2" x14ac:dyDescent="0.3">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28.8" x14ac:dyDescent="0.3">
      <c r="B33" s="131">
        <v>10</v>
      </c>
      <c r="C33" s="184" t="s">
        <v>1582</v>
      </c>
      <c r="D33" s="184" t="str">
        <f>'10'!$B$1</f>
        <v>VPS priemonių aprašymas</v>
      </c>
      <c r="E33" s="488" t="s">
        <v>1118</v>
      </c>
      <c r="F33" s="501" t="s">
        <v>1578</v>
      </c>
      <c r="G33" s="501" t="s">
        <v>1563</v>
      </c>
      <c r="H33" s="501" t="s">
        <v>1576</v>
      </c>
      <c r="I33" s="501" t="s">
        <v>1577</v>
      </c>
      <c r="J33" s="573" t="s">
        <v>1537</v>
      </c>
      <c r="K33" s="185" t="s">
        <v>1615</v>
      </c>
      <c r="L33" s="177" t="s">
        <v>1544</v>
      </c>
      <c r="M33" s="177" t="s">
        <v>1543</v>
      </c>
      <c r="N33" s="177" t="s">
        <v>1544</v>
      </c>
      <c r="O33" s="503" t="s">
        <v>1543</v>
      </c>
      <c r="P33" s="184"/>
    </row>
    <row r="34" spans="2:16" ht="86.4" x14ac:dyDescent="0.3">
      <c r="B34" s="729">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57.6" x14ac:dyDescent="0.3">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57.6" x14ac:dyDescent="0.3">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86.4" x14ac:dyDescent="0.3">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2" x14ac:dyDescent="0.3">
      <c r="B38" s="729">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x14ac:dyDescent="0.3">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28.8" x14ac:dyDescent="0.3">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28.8" x14ac:dyDescent="0.3">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28.8" x14ac:dyDescent="0.3">
      <c r="B42" s="574"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28.8" x14ac:dyDescent="0.3">
      <c r="B43" s="574"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28.8" x14ac:dyDescent="0.3">
      <c r="B44" s="574"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57.6" x14ac:dyDescent="0.3">
      <c r="B45" s="574"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28.8" x14ac:dyDescent="0.3">
      <c r="B46" s="574"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28.8" x14ac:dyDescent="0.3">
      <c r="B47" s="600"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17A2-E11F-46DB-B2BB-3F9E8ED07321}">
  <dimension ref="A1:Y33"/>
  <sheetViews>
    <sheetView zoomScaleNormal="100" workbookViewId="0">
      <selection activeCell="F12" sqref="F12"/>
    </sheetView>
  </sheetViews>
  <sheetFormatPr defaultColWidth="9.109375" defaultRowHeight="14.4" x14ac:dyDescent="0.3"/>
  <cols>
    <col min="1" max="1" width="8.6640625" style="10" customWidth="1"/>
    <col min="2" max="2" width="12.6640625" style="10" customWidth="1"/>
    <col min="3" max="3" width="70.6640625" style="10" customWidth="1"/>
    <col min="4" max="4" width="12.6640625" style="12" customWidth="1"/>
    <col min="5" max="24" width="15.6640625" style="10" customWidth="1"/>
    <col min="25" max="25" width="18.6640625" style="10" customWidth="1"/>
    <col min="26" max="16384" width="9.109375" style="10"/>
  </cols>
  <sheetData>
    <row r="1" spans="1:25" s="51" customFormat="1" ht="18" x14ac:dyDescent="0.35">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3">
      <c r="A2"/>
      <c r="B2"/>
      <c r="C2"/>
      <c r="D2" s="8"/>
      <c r="E2"/>
      <c r="F2"/>
      <c r="G2"/>
      <c r="H2"/>
      <c r="I2"/>
      <c r="J2"/>
      <c r="K2"/>
      <c r="L2"/>
      <c r="M2"/>
      <c r="N2"/>
      <c r="O2"/>
      <c r="P2"/>
      <c r="Q2"/>
      <c r="R2"/>
      <c r="S2"/>
      <c r="T2"/>
      <c r="U2"/>
      <c r="V2"/>
      <c r="W2"/>
      <c r="X2"/>
    </row>
    <row r="3" spans="1:25" s="13" customFormat="1" x14ac:dyDescent="0.3">
      <c r="A3" s="1"/>
      <c r="B3" s="140" t="s">
        <v>1272</v>
      </c>
      <c r="C3" s="205" t="str">
        <f>'1'!C8</f>
        <v>KAZL</v>
      </c>
    </row>
    <row r="4" spans="1:25" customFormat="1" x14ac:dyDescent="0.3"/>
    <row r="5" spans="1:25" s="81" customFormat="1" x14ac:dyDescent="0.3">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3">
      <c r="A6" s="84"/>
      <c r="B6" s="738" t="s">
        <v>54</v>
      </c>
      <c r="C6" s="740" t="s">
        <v>53</v>
      </c>
      <c r="D6" s="738"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6"/>
    </row>
    <row r="7" spans="1:25" s="81" customFormat="1" ht="120" customHeight="1" x14ac:dyDescent="0.3">
      <c r="A7" s="84"/>
      <c r="B7" s="739"/>
      <c r="C7" s="741"/>
      <c r="D7" s="739"/>
      <c r="E7" s="667" t="str">
        <f>'3'!C7</f>
        <v>Stiprinti vietos ekonomiką, skatinant inovacijas, vietos ištekliais paremtą ir į aplinkosaugą orientuotą verslą</v>
      </c>
      <c r="F7" s="667" t="str">
        <f>'3'!C8</f>
        <v>Užtikrinti paslaugų asortimentą ir infrastruktūrą, paremtą tvariais sprendimais ir orientuotą į vietos gyventojų bei lankytojų poreikius</v>
      </c>
      <c r="G7" s="667" t="str">
        <f>'3'!C9</f>
        <v>Stiprinti NVO sektoriaus aktyvumą ir ekonominę nepriklausomybę</v>
      </c>
      <c r="H7" s="667" t="str">
        <f>'3'!C10</f>
        <v>Užtikrinti teritorijos kultūros savitumo, tradicijų, kraštovaizdžio puoselėjimą, saugojimą ir pritaikymą  socialinėje-ekonominėje veikloje</v>
      </c>
      <c r="I7" s="667">
        <f>'3'!C11</f>
        <v>0</v>
      </c>
      <c r="J7" s="667">
        <f>'3'!C12</f>
        <v>0</v>
      </c>
      <c r="K7" s="667">
        <f>'3'!C13</f>
        <v>0</v>
      </c>
      <c r="L7" s="667">
        <f>'3'!C14</f>
        <v>0</v>
      </c>
      <c r="M7" s="667">
        <f>'3'!C15</f>
        <v>0</v>
      </c>
      <c r="N7" s="667">
        <f>'3'!C16</f>
        <v>0</v>
      </c>
      <c r="O7" s="667">
        <f>'3'!C17</f>
        <v>0</v>
      </c>
      <c r="P7" s="667">
        <f>'3'!C18</f>
        <v>0</v>
      </c>
      <c r="Q7" s="667">
        <f>'3'!C19</f>
        <v>0</v>
      </c>
      <c r="R7" s="667">
        <f>'3'!C20</f>
        <v>0</v>
      </c>
      <c r="S7" s="667">
        <f>'3'!C21</f>
        <v>0</v>
      </c>
      <c r="T7" s="667">
        <f>'3'!C22</f>
        <v>0</v>
      </c>
      <c r="U7" s="667">
        <f>'3'!C23</f>
        <v>0</v>
      </c>
      <c r="V7" s="667">
        <f>'3'!C24</f>
        <v>0</v>
      </c>
      <c r="W7" s="667">
        <f>'3'!C25</f>
        <v>0</v>
      </c>
      <c r="X7" s="667">
        <f>'3'!C26</f>
        <v>0</v>
      </c>
      <c r="Y7" s="202" t="s">
        <v>1104</v>
      </c>
    </row>
    <row r="8" spans="1:25" x14ac:dyDescent="0.3">
      <c r="A8" t="s">
        <v>106</v>
      </c>
      <c r="B8" s="655" t="s">
        <v>0</v>
      </c>
      <c r="C8" s="656" t="str">
        <f>'7'!C7</f>
        <v>Verslo kūrimas ir plėtra</v>
      </c>
      <c r="D8" s="657">
        <f>COUNTIFS($E8:$X8,"taip")</f>
        <v>2</v>
      </c>
      <c r="E8" s="654" t="s">
        <v>77</v>
      </c>
      <c r="F8" s="654" t="s">
        <v>77</v>
      </c>
      <c r="G8" s="654" t="s">
        <v>76</v>
      </c>
      <c r="H8" s="654" t="s">
        <v>76</v>
      </c>
      <c r="I8" s="654" t="s">
        <v>76</v>
      </c>
      <c r="J8" s="654" t="s">
        <v>76</v>
      </c>
      <c r="K8" s="654" t="s">
        <v>76</v>
      </c>
      <c r="L8" s="654" t="s">
        <v>76</v>
      </c>
      <c r="M8" s="654" t="s">
        <v>76</v>
      </c>
      <c r="N8" s="654" t="s">
        <v>76</v>
      </c>
      <c r="O8" s="654" t="s">
        <v>76</v>
      </c>
      <c r="P8" s="654" t="s">
        <v>76</v>
      </c>
      <c r="Q8" s="654" t="s">
        <v>76</v>
      </c>
      <c r="R8" s="654" t="s">
        <v>76</v>
      </c>
      <c r="S8" s="654" t="s">
        <v>76</v>
      </c>
      <c r="T8" s="654" t="s">
        <v>76</v>
      </c>
      <c r="U8" s="654" t="s">
        <v>76</v>
      </c>
      <c r="V8" s="654" t="s">
        <v>76</v>
      </c>
      <c r="W8" s="654" t="s">
        <v>76</v>
      </c>
      <c r="X8" s="654" t="s">
        <v>76</v>
      </c>
      <c r="Y8" s="470" t="str">
        <f>IF(D8&lt;4,"Gerai","Per daug poreikių")</f>
        <v>Gerai</v>
      </c>
    </row>
    <row r="9" spans="1:25" x14ac:dyDescent="0.3">
      <c r="A9" t="s">
        <v>107</v>
      </c>
      <c r="B9" s="655" t="s">
        <v>1</v>
      </c>
      <c r="C9" s="656" t="str">
        <f>'7'!C8</f>
        <v>Bendruomeninio verslo kūrimas ir plėtra</v>
      </c>
      <c r="D9" s="657">
        <f t="shared" ref="D9:D27" si="0">COUNTIFS($E9:$X9,"taip")</f>
        <v>2</v>
      </c>
      <c r="E9" s="654" t="s">
        <v>76</v>
      </c>
      <c r="F9" s="654" t="s">
        <v>77</v>
      </c>
      <c r="G9" s="654" t="s">
        <v>77</v>
      </c>
      <c r="H9" s="654" t="s">
        <v>76</v>
      </c>
      <c r="I9" s="654" t="s">
        <v>76</v>
      </c>
      <c r="J9" s="654" t="s">
        <v>76</v>
      </c>
      <c r="K9" s="654" t="s">
        <v>76</v>
      </c>
      <c r="L9" s="654" t="s">
        <v>76</v>
      </c>
      <c r="M9" s="654" t="s">
        <v>76</v>
      </c>
      <c r="N9" s="654" t="s">
        <v>76</v>
      </c>
      <c r="O9" s="654" t="s">
        <v>76</v>
      </c>
      <c r="P9" s="654" t="s">
        <v>76</v>
      </c>
      <c r="Q9" s="654" t="s">
        <v>76</v>
      </c>
      <c r="R9" s="654" t="s">
        <v>76</v>
      </c>
      <c r="S9" s="654" t="s">
        <v>76</v>
      </c>
      <c r="T9" s="654" t="s">
        <v>76</v>
      </c>
      <c r="U9" s="654" t="s">
        <v>76</v>
      </c>
      <c r="V9" s="654" t="s">
        <v>76</v>
      </c>
      <c r="W9" s="654" t="s">
        <v>76</v>
      </c>
      <c r="X9" s="654" t="s">
        <v>76</v>
      </c>
      <c r="Y9" s="470" t="str">
        <f t="shared" ref="Y9:Y27" si="1">IF(D9&lt;4,"Gerai","Per daug poreikių")</f>
        <v>Gerai</v>
      </c>
    </row>
    <row r="10" spans="1:25" x14ac:dyDescent="0.3">
      <c r="A10" t="s">
        <v>108</v>
      </c>
      <c r="B10" s="655" t="s">
        <v>2</v>
      </c>
      <c r="C10" s="656" t="str">
        <f>'7'!C9</f>
        <v>Kaimų atnaujinimas ir plėtra</v>
      </c>
      <c r="D10" s="657">
        <f t="shared" si="0"/>
        <v>1</v>
      </c>
      <c r="E10" s="654" t="s">
        <v>76</v>
      </c>
      <c r="F10" s="654" t="s">
        <v>77</v>
      </c>
      <c r="G10" s="654" t="s">
        <v>76</v>
      </c>
      <c r="H10" s="654" t="s">
        <v>76</v>
      </c>
      <c r="I10" s="654" t="s">
        <v>76</v>
      </c>
      <c r="J10" s="654" t="s">
        <v>76</v>
      </c>
      <c r="K10" s="654" t="s">
        <v>76</v>
      </c>
      <c r="L10" s="654" t="s">
        <v>76</v>
      </c>
      <c r="M10" s="654" t="s">
        <v>76</v>
      </c>
      <c r="N10" s="654" t="s">
        <v>76</v>
      </c>
      <c r="O10" s="654" t="s">
        <v>76</v>
      </c>
      <c r="P10" s="654" t="s">
        <v>76</v>
      </c>
      <c r="Q10" s="654" t="s">
        <v>76</v>
      </c>
      <c r="R10" s="654" t="s">
        <v>76</v>
      </c>
      <c r="S10" s="654" t="s">
        <v>76</v>
      </c>
      <c r="T10" s="654" t="s">
        <v>76</v>
      </c>
      <c r="U10" s="654" t="s">
        <v>76</v>
      </c>
      <c r="V10" s="654" t="s">
        <v>76</v>
      </c>
      <c r="W10" s="654" t="s">
        <v>76</v>
      </c>
      <c r="X10" s="654" t="s">
        <v>76</v>
      </c>
      <c r="Y10" s="470" t="str">
        <f t="shared" si="1"/>
        <v>Gerai</v>
      </c>
    </row>
    <row r="11" spans="1:25" x14ac:dyDescent="0.3">
      <c r="A11" t="s">
        <v>109</v>
      </c>
      <c r="B11" s="655" t="s">
        <v>3</v>
      </c>
      <c r="C11" s="656" t="str">
        <f>'7'!C10</f>
        <v>Bendruomeniškumą skatinančios veiklos</v>
      </c>
      <c r="D11" s="657">
        <f t="shared" si="0"/>
        <v>2</v>
      </c>
      <c r="E11" s="654" t="s">
        <v>76</v>
      </c>
      <c r="F11" s="654" t="s">
        <v>76</v>
      </c>
      <c r="G11" s="654" t="s">
        <v>77</v>
      </c>
      <c r="H11" s="654" t="s">
        <v>77</v>
      </c>
      <c r="I11" s="654" t="s">
        <v>76</v>
      </c>
      <c r="J11" s="654" t="s">
        <v>76</v>
      </c>
      <c r="K11" s="654" t="s">
        <v>76</v>
      </c>
      <c r="L11" s="654" t="s">
        <v>76</v>
      </c>
      <c r="M11" s="654" t="s">
        <v>76</v>
      </c>
      <c r="N11" s="654" t="s">
        <v>76</v>
      </c>
      <c r="O11" s="654" t="s">
        <v>76</v>
      </c>
      <c r="P11" s="654" t="s">
        <v>76</v>
      </c>
      <c r="Q11" s="654" t="s">
        <v>76</v>
      </c>
      <c r="R11" s="654" t="s">
        <v>76</v>
      </c>
      <c r="S11" s="654" t="s">
        <v>76</v>
      </c>
      <c r="T11" s="654" t="s">
        <v>76</v>
      </c>
      <c r="U11" s="654" t="s">
        <v>76</v>
      </c>
      <c r="V11" s="654" t="s">
        <v>76</v>
      </c>
      <c r="W11" s="654" t="s">
        <v>76</v>
      </c>
      <c r="X11" s="654" t="s">
        <v>76</v>
      </c>
      <c r="Y11" s="470" t="str">
        <f t="shared" si="1"/>
        <v>Gerai</v>
      </c>
    </row>
    <row r="12" spans="1:25" x14ac:dyDescent="0.3">
      <c r="A12" t="s">
        <v>110</v>
      </c>
      <c r="B12" s="655" t="s">
        <v>4</v>
      </c>
      <c r="C12" s="656" t="str">
        <f>'7'!C11</f>
        <v>Tarptautinis VVG bendradarbiavimas</v>
      </c>
      <c r="D12" s="657">
        <f t="shared" si="0"/>
        <v>2</v>
      </c>
      <c r="E12" s="654" t="s">
        <v>77</v>
      </c>
      <c r="F12" s="654" t="s">
        <v>76</v>
      </c>
      <c r="G12" s="654" t="s">
        <v>77</v>
      </c>
      <c r="H12" s="654" t="s">
        <v>76</v>
      </c>
      <c r="I12" s="654" t="s">
        <v>76</v>
      </c>
      <c r="J12" s="654" t="s">
        <v>76</v>
      </c>
      <c r="K12" s="654" t="s">
        <v>76</v>
      </c>
      <c r="L12" s="654" t="s">
        <v>76</v>
      </c>
      <c r="M12" s="654" t="s">
        <v>76</v>
      </c>
      <c r="N12" s="654" t="s">
        <v>76</v>
      </c>
      <c r="O12" s="654" t="s">
        <v>76</v>
      </c>
      <c r="P12" s="654" t="s">
        <v>76</v>
      </c>
      <c r="Q12" s="654" t="s">
        <v>76</v>
      </c>
      <c r="R12" s="654" t="s">
        <v>76</v>
      </c>
      <c r="S12" s="654" t="s">
        <v>76</v>
      </c>
      <c r="T12" s="654" t="s">
        <v>76</v>
      </c>
      <c r="U12" s="654" t="s">
        <v>76</v>
      </c>
      <c r="V12" s="654" t="s">
        <v>76</v>
      </c>
      <c r="W12" s="654" t="s">
        <v>76</v>
      </c>
      <c r="X12" s="654" t="s">
        <v>76</v>
      </c>
      <c r="Y12" s="470" t="str">
        <f t="shared" si="1"/>
        <v>Gerai</v>
      </c>
    </row>
    <row r="13" spans="1:25" x14ac:dyDescent="0.3">
      <c r="A13" t="s">
        <v>111</v>
      </c>
      <c r="B13" s="655" t="s">
        <v>5</v>
      </c>
      <c r="C13" s="656">
        <f>'7'!C12</f>
        <v>0</v>
      </c>
      <c r="D13" s="657">
        <f t="shared" si="0"/>
        <v>0</v>
      </c>
      <c r="E13" s="654" t="s">
        <v>76</v>
      </c>
      <c r="F13" s="654" t="s">
        <v>76</v>
      </c>
      <c r="G13" s="654" t="s">
        <v>76</v>
      </c>
      <c r="H13" s="654" t="s">
        <v>76</v>
      </c>
      <c r="I13" s="654" t="s">
        <v>76</v>
      </c>
      <c r="J13" s="654" t="s">
        <v>76</v>
      </c>
      <c r="K13" s="654" t="s">
        <v>76</v>
      </c>
      <c r="L13" s="654" t="s">
        <v>76</v>
      </c>
      <c r="M13" s="654" t="s">
        <v>76</v>
      </c>
      <c r="N13" s="654" t="s">
        <v>76</v>
      </c>
      <c r="O13" s="654" t="s">
        <v>76</v>
      </c>
      <c r="P13" s="654" t="s">
        <v>76</v>
      </c>
      <c r="Q13" s="654" t="s">
        <v>76</v>
      </c>
      <c r="R13" s="654" t="s">
        <v>76</v>
      </c>
      <c r="S13" s="654" t="s">
        <v>76</v>
      </c>
      <c r="T13" s="654" t="s">
        <v>76</v>
      </c>
      <c r="U13" s="654" t="s">
        <v>76</v>
      </c>
      <c r="V13" s="654" t="s">
        <v>76</v>
      </c>
      <c r="W13" s="654" t="s">
        <v>76</v>
      </c>
      <c r="X13" s="654" t="s">
        <v>76</v>
      </c>
      <c r="Y13" s="470" t="str">
        <f t="shared" si="1"/>
        <v>Gerai</v>
      </c>
    </row>
    <row r="14" spans="1:25" x14ac:dyDescent="0.3">
      <c r="A14" t="s">
        <v>112</v>
      </c>
      <c r="B14" s="655" t="s">
        <v>6</v>
      </c>
      <c r="C14" s="656">
        <f>'7'!C13</f>
        <v>0</v>
      </c>
      <c r="D14" s="657">
        <f t="shared" si="0"/>
        <v>0</v>
      </c>
      <c r="E14" s="654" t="s">
        <v>76</v>
      </c>
      <c r="F14" s="654" t="s">
        <v>76</v>
      </c>
      <c r="G14" s="654" t="s">
        <v>76</v>
      </c>
      <c r="H14" s="654" t="s">
        <v>76</v>
      </c>
      <c r="I14" s="654" t="s">
        <v>76</v>
      </c>
      <c r="J14" s="654" t="s">
        <v>76</v>
      </c>
      <c r="K14" s="654" t="s">
        <v>76</v>
      </c>
      <c r="L14" s="654" t="s">
        <v>76</v>
      </c>
      <c r="M14" s="654" t="s">
        <v>76</v>
      </c>
      <c r="N14" s="654" t="s">
        <v>76</v>
      </c>
      <c r="O14" s="654" t="s">
        <v>76</v>
      </c>
      <c r="P14" s="654" t="s">
        <v>76</v>
      </c>
      <c r="Q14" s="654" t="s">
        <v>76</v>
      </c>
      <c r="R14" s="654" t="s">
        <v>76</v>
      </c>
      <c r="S14" s="654" t="s">
        <v>76</v>
      </c>
      <c r="T14" s="654" t="s">
        <v>76</v>
      </c>
      <c r="U14" s="654" t="s">
        <v>76</v>
      </c>
      <c r="V14" s="654" t="s">
        <v>76</v>
      </c>
      <c r="W14" s="654" t="s">
        <v>76</v>
      </c>
      <c r="X14" s="654" t="s">
        <v>76</v>
      </c>
      <c r="Y14" s="470" t="str">
        <f t="shared" si="1"/>
        <v>Gerai</v>
      </c>
    </row>
    <row r="15" spans="1:25" x14ac:dyDescent="0.3">
      <c r="A15" t="s">
        <v>113</v>
      </c>
      <c r="B15" s="655" t="s">
        <v>7</v>
      </c>
      <c r="C15" s="656">
        <f>'7'!C14</f>
        <v>0</v>
      </c>
      <c r="D15" s="657">
        <f t="shared" si="0"/>
        <v>0</v>
      </c>
      <c r="E15" s="654" t="s">
        <v>76</v>
      </c>
      <c r="F15" s="654" t="s">
        <v>76</v>
      </c>
      <c r="G15" s="654" t="s">
        <v>76</v>
      </c>
      <c r="H15" s="654" t="s">
        <v>76</v>
      </c>
      <c r="I15" s="654" t="s">
        <v>76</v>
      </c>
      <c r="J15" s="654" t="s">
        <v>76</v>
      </c>
      <c r="K15" s="654" t="s">
        <v>76</v>
      </c>
      <c r="L15" s="654" t="s">
        <v>76</v>
      </c>
      <c r="M15" s="654" t="s">
        <v>76</v>
      </c>
      <c r="N15" s="654" t="s">
        <v>76</v>
      </c>
      <c r="O15" s="654" t="s">
        <v>76</v>
      </c>
      <c r="P15" s="654" t="s">
        <v>76</v>
      </c>
      <c r="Q15" s="654" t="s">
        <v>76</v>
      </c>
      <c r="R15" s="654" t="s">
        <v>76</v>
      </c>
      <c r="S15" s="654" t="s">
        <v>76</v>
      </c>
      <c r="T15" s="654" t="s">
        <v>76</v>
      </c>
      <c r="U15" s="654" t="s">
        <v>76</v>
      </c>
      <c r="V15" s="654" t="s">
        <v>76</v>
      </c>
      <c r="W15" s="654" t="s">
        <v>76</v>
      </c>
      <c r="X15" s="654" t="s">
        <v>76</v>
      </c>
      <c r="Y15" s="470" t="str">
        <f t="shared" si="1"/>
        <v>Gerai</v>
      </c>
    </row>
    <row r="16" spans="1:25" x14ac:dyDescent="0.3">
      <c r="A16" t="s">
        <v>93</v>
      </c>
      <c r="B16" s="655" t="s">
        <v>8</v>
      </c>
      <c r="C16" s="656">
        <f>'7'!C15</f>
        <v>0</v>
      </c>
      <c r="D16" s="657">
        <f t="shared" si="0"/>
        <v>0</v>
      </c>
      <c r="E16" s="654" t="s">
        <v>76</v>
      </c>
      <c r="F16" s="654" t="s">
        <v>76</v>
      </c>
      <c r="G16" s="654" t="s">
        <v>76</v>
      </c>
      <c r="H16" s="654" t="s">
        <v>76</v>
      </c>
      <c r="I16" s="654" t="s">
        <v>76</v>
      </c>
      <c r="J16" s="654" t="s">
        <v>76</v>
      </c>
      <c r="K16" s="654" t="s">
        <v>76</v>
      </c>
      <c r="L16" s="654" t="s">
        <v>76</v>
      </c>
      <c r="M16" s="654" t="s">
        <v>76</v>
      </c>
      <c r="N16" s="654" t="s">
        <v>76</v>
      </c>
      <c r="O16" s="654" t="s">
        <v>76</v>
      </c>
      <c r="P16" s="654" t="s">
        <v>76</v>
      </c>
      <c r="Q16" s="654" t="s">
        <v>76</v>
      </c>
      <c r="R16" s="654" t="s">
        <v>76</v>
      </c>
      <c r="S16" s="654" t="s">
        <v>76</v>
      </c>
      <c r="T16" s="654" t="s">
        <v>76</v>
      </c>
      <c r="U16" s="654" t="s">
        <v>76</v>
      </c>
      <c r="V16" s="654" t="s">
        <v>76</v>
      </c>
      <c r="W16" s="654" t="s">
        <v>76</v>
      </c>
      <c r="X16" s="654" t="s">
        <v>76</v>
      </c>
      <c r="Y16" s="470" t="str">
        <f t="shared" si="1"/>
        <v>Gerai</v>
      </c>
    </row>
    <row r="17" spans="1:25" x14ac:dyDescent="0.3">
      <c r="A17" t="s">
        <v>114</v>
      </c>
      <c r="B17" s="655" t="s">
        <v>9</v>
      </c>
      <c r="C17" s="656">
        <f>'7'!C16</f>
        <v>0</v>
      </c>
      <c r="D17" s="657">
        <f t="shared" si="0"/>
        <v>0</v>
      </c>
      <c r="E17" s="654" t="s">
        <v>76</v>
      </c>
      <c r="F17" s="654" t="s">
        <v>76</v>
      </c>
      <c r="G17" s="654" t="s">
        <v>76</v>
      </c>
      <c r="H17" s="654" t="s">
        <v>76</v>
      </c>
      <c r="I17" s="654" t="s">
        <v>76</v>
      </c>
      <c r="J17" s="654" t="s">
        <v>76</v>
      </c>
      <c r="K17" s="654" t="s">
        <v>76</v>
      </c>
      <c r="L17" s="654" t="s">
        <v>76</v>
      </c>
      <c r="M17" s="654" t="s">
        <v>76</v>
      </c>
      <c r="N17" s="654" t="s">
        <v>76</v>
      </c>
      <c r="O17" s="654" t="s">
        <v>76</v>
      </c>
      <c r="P17" s="654" t="s">
        <v>76</v>
      </c>
      <c r="Q17" s="654" t="s">
        <v>76</v>
      </c>
      <c r="R17" s="654" t="s">
        <v>76</v>
      </c>
      <c r="S17" s="654" t="s">
        <v>76</v>
      </c>
      <c r="T17" s="654" t="s">
        <v>76</v>
      </c>
      <c r="U17" s="654" t="s">
        <v>76</v>
      </c>
      <c r="V17" s="654" t="s">
        <v>76</v>
      </c>
      <c r="W17" s="654" t="s">
        <v>76</v>
      </c>
      <c r="X17" s="654" t="s">
        <v>76</v>
      </c>
      <c r="Y17" s="470" t="str">
        <f t="shared" si="1"/>
        <v>Gerai</v>
      </c>
    </row>
    <row r="18" spans="1:25" x14ac:dyDescent="0.3">
      <c r="A18" t="s">
        <v>115</v>
      </c>
      <c r="B18" s="655" t="s">
        <v>43</v>
      </c>
      <c r="C18" s="656">
        <f>'7'!C17</f>
        <v>0</v>
      </c>
      <c r="D18" s="657">
        <f t="shared" si="0"/>
        <v>0</v>
      </c>
      <c r="E18" s="654" t="s">
        <v>76</v>
      </c>
      <c r="F18" s="654" t="s">
        <v>76</v>
      </c>
      <c r="G18" s="654" t="s">
        <v>76</v>
      </c>
      <c r="H18" s="654" t="s">
        <v>76</v>
      </c>
      <c r="I18" s="654" t="s">
        <v>76</v>
      </c>
      <c r="J18" s="654" t="s">
        <v>76</v>
      </c>
      <c r="K18" s="654" t="s">
        <v>76</v>
      </c>
      <c r="L18" s="654" t="s">
        <v>76</v>
      </c>
      <c r="M18" s="654" t="s">
        <v>76</v>
      </c>
      <c r="N18" s="654" t="s">
        <v>76</v>
      </c>
      <c r="O18" s="654" t="s">
        <v>76</v>
      </c>
      <c r="P18" s="654" t="s">
        <v>76</v>
      </c>
      <c r="Q18" s="654" t="s">
        <v>76</v>
      </c>
      <c r="R18" s="654" t="s">
        <v>76</v>
      </c>
      <c r="S18" s="654" t="s">
        <v>76</v>
      </c>
      <c r="T18" s="654" t="s">
        <v>76</v>
      </c>
      <c r="U18" s="654" t="s">
        <v>76</v>
      </c>
      <c r="V18" s="654" t="s">
        <v>76</v>
      </c>
      <c r="W18" s="654" t="s">
        <v>76</v>
      </c>
      <c r="X18" s="654" t="s">
        <v>76</v>
      </c>
      <c r="Y18" s="470" t="str">
        <f t="shared" si="1"/>
        <v>Gerai</v>
      </c>
    </row>
    <row r="19" spans="1:25" x14ac:dyDescent="0.3">
      <c r="A19" t="s">
        <v>116</v>
      </c>
      <c r="B19" s="655" t="s">
        <v>44</v>
      </c>
      <c r="C19" s="656">
        <f>'7'!C18</f>
        <v>0</v>
      </c>
      <c r="D19" s="657">
        <f t="shared" si="0"/>
        <v>0</v>
      </c>
      <c r="E19" s="654" t="s">
        <v>76</v>
      </c>
      <c r="F19" s="654" t="s">
        <v>76</v>
      </c>
      <c r="G19" s="654" t="s">
        <v>76</v>
      </c>
      <c r="H19" s="654" t="s">
        <v>76</v>
      </c>
      <c r="I19" s="654" t="s">
        <v>76</v>
      </c>
      <c r="J19" s="654" t="s">
        <v>76</v>
      </c>
      <c r="K19" s="654" t="s">
        <v>76</v>
      </c>
      <c r="L19" s="654" t="s">
        <v>76</v>
      </c>
      <c r="M19" s="654" t="s">
        <v>76</v>
      </c>
      <c r="N19" s="654" t="s">
        <v>76</v>
      </c>
      <c r="O19" s="654" t="s">
        <v>76</v>
      </c>
      <c r="P19" s="654" t="s">
        <v>76</v>
      </c>
      <c r="Q19" s="654" t="s">
        <v>76</v>
      </c>
      <c r="R19" s="654" t="s">
        <v>76</v>
      </c>
      <c r="S19" s="654" t="s">
        <v>76</v>
      </c>
      <c r="T19" s="654" t="s">
        <v>76</v>
      </c>
      <c r="U19" s="654" t="s">
        <v>76</v>
      </c>
      <c r="V19" s="654" t="s">
        <v>76</v>
      </c>
      <c r="W19" s="654" t="s">
        <v>76</v>
      </c>
      <c r="X19" s="654" t="s">
        <v>76</v>
      </c>
      <c r="Y19" s="470" t="str">
        <f t="shared" si="1"/>
        <v>Gerai</v>
      </c>
    </row>
    <row r="20" spans="1:25" x14ac:dyDescent="0.3">
      <c r="A20" t="s">
        <v>117</v>
      </c>
      <c r="B20" s="655" t="s">
        <v>45</v>
      </c>
      <c r="C20" s="656">
        <f>'7'!C19</f>
        <v>0</v>
      </c>
      <c r="D20" s="657">
        <f t="shared" si="0"/>
        <v>0</v>
      </c>
      <c r="E20" s="654" t="s">
        <v>76</v>
      </c>
      <c r="F20" s="654" t="s">
        <v>76</v>
      </c>
      <c r="G20" s="654" t="s">
        <v>76</v>
      </c>
      <c r="H20" s="654" t="s">
        <v>76</v>
      </c>
      <c r="I20" s="654" t="s">
        <v>76</v>
      </c>
      <c r="J20" s="654" t="s">
        <v>76</v>
      </c>
      <c r="K20" s="654" t="s">
        <v>76</v>
      </c>
      <c r="L20" s="654" t="s">
        <v>76</v>
      </c>
      <c r="M20" s="654" t="s">
        <v>76</v>
      </c>
      <c r="N20" s="654" t="s">
        <v>76</v>
      </c>
      <c r="O20" s="654" t="s">
        <v>76</v>
      </c>
      <c r="P20" s="654" t="s">
        <v>76</v>
      </c>
      <c r="Q20" s="654" t="s">
        <v>76</v>
      </c>
      <c r="R20" s="654" t="s">
        <v>76</v>
      </c>
      <c r="S20" s="654" t="s">
        <v>76</v>
      </c>
      <c r="T20" s="654" t="s">
        <v>76</v>
      </c>
      <c r="U20" s="654" t="s">
        <v>76</v>
      </c>
      <c r="V20" s="654" t="s">
        <v>76</v>
      </c>
      <c r="W20" s="654" t="s">
        <v>76</v>
      </c>
      <c r="X20" s="654" t="s">
        <v>76</v>
      </c>
      <c r="Y20" s="470" t="str">
        <f t="shared" si="1"/>
        <v>Gerai</v>
      </c>
    </row>
    <row r="21" spans="1:25" x14ac:dyDescent="0.3">
      <c r="A21" t="s">
        <v>118</v>
      </c>
      <c r="B21" s="655" t="s">
        <v>46</v>
      </c>
      <c r="C21" s="656">
        <f>'7'!C20</f>
        <v>0</v>
      </c>
      <c r="D21" s="657">
        <f t="shared" si="0"/>
        <v>0</v>
      </c>
      <c r="E21" s="654" t="s">
        <v>76</v>
      </c>
      <c r="F21" s="654" t="s">
        <v>76</v>
      </c>
      <c r="G21" s="654" t="s">
        <v>76</v>
      </c>
      <c r="H21" s="654" t="s">
        <v>76</v>
      </c>
      <c r="I21" s="654" t="s">
        <v>76</v>
      </c>
      <c r="J21" s="654" t="s">
        <v>76</v>
      </c>
      <c r="K21" s="654" t="s">
        <v>76</v>
      </c>
      <c r="L21" s="654" t="s">
        <v>76</v>
      </c>
      <c r="M21" s="654" t="s">
        <v>76</v>
      </c>
      <c r="N21" s="654" t="s">
        <v>76</v>
      </c>
      <c r="O21" s="654" t="s">
        <v>76</v>
      </c>
      <c r="P21" s="654" t="s">
        <v>76</v>
      </c>
      <c r="Q21" s="654" t="s">
        <v>76</v>
      </c>
      <c r="R21" s="654" t="s">
        <v>76</v>
      </c>
      <c r="S21" s="654" t="s">
        <v>76</v>
      </c>
      <c r="T21" s="654" t="s">
        <v>76</v>
      </c>
      <c r="U21" s="654" t="s">
        <v>76</v>
      </c>
      <c r="V21" s="654" t="s">
        <v>76</v>
      </c>
      <c r="W21" s="654" t="s">
        <v>76</v>
      </c>
      <c r="X21" s="654" t="s">
        <v>76</v>
      </c>
      <c r="Y21" s="470" t="str">
        <f t="shared" si="1"/>
        <v>Gerai</v>
      </c>
    </row>
    <row r="22" spans="1:25" x14ac:dyDescent="0.3">
      <c r="A22" t="s">
        <v>119</v>
      </c>
      <c r="B22" s="655" t="s">
        <v>47</v>
      </c>
      <c r="C22" s="656">
        <f>'7'!C21</f>
        <v>0</v>
      </c>
      <c r="D22" s="657">
        <f t="shared" si="0"/>
        <v>0</v>
      </c>
      <c r="E22" s="654" t="s">
        <v>76</v>
      </c>
      <c r="F22" s="654" t="s">
        <v>76</v>
      </c>
      <c r="G22" s="654" t="s">
        <v>76</v>
      </c>
      <c r="H22" s="654" t="s">
        <v>76</v>
      </c>
      <c r="I22" s="654" t="s">
        <v>76</v>
      </c>
      <c r="J22" s="654" t="s">
        <v>76</v>
      </c>
      <c r="K22" s="654" t="s">
        <v>76</v>
      </c>
      <c r="L22" s="654" t="s">
        <v>76</v>
      </c>
      <c r="M22" s="654" t="s">
        <v>76</v>
      </c>
      <c r="N22" s="654" t="s">
        <v>76</v>
      </c>
      <c r="O22" s="654" t="s">
        <v>76</v>
      </c>
      <c r="P22" s="654" t="s">
        <v>76</v>
      </c>
      <c r="Q22" s="654" t="s">
        <v>76</v>
      </c>
      <c r="R22" s="654" t="s">
        <v>76</v>
      </c>
      <c r="S22" s="654" t="s">
        <v>76</v>
      </c>
      <c r="T22" s="654" t="s">
        <v>76</v>
      </c>
      <c r="U22" s="654" t="s">
        <v>76</v>
      </c>
      <c r="V22" s="654" t="s">
        <v>76</v>
      </c>
      <c r="W22" s="654" t="s">
        <v>76</v>
      </c>
      <c r="X22" s="654" t="s">
        <v>76</v>
      </c>
      <c r="Y22" s="470" t="str">
        <f t="shared" si="1"/>
        <v>Gerai</v>
      </c>
    </row>
    <row r="23" spans="1:25" x14ac:dyDescent="0.3">
      <c r="A23" t="s">
        <v>120</v>
      </c>
      <c r="B23" s="655" t="s">
        <v>48</v>
      </c>
      <c r="C23" s="656">
        <f>'7'!C22</f>
        <v>0</v>
      </c>
      <c r="D23" s="657">
        <f t="shared" si="0"/>
        <v>0</v>
      </c>
      <c r="E23" s="654" t="s">
        <v>76</v>
      </c>
      <c r="F23" s="654" t="s">
        <v>76</v>
      </c>
      <c r="G23" s="654" t="s">
        <v>76</v>
      </c>
      <c r="H23" s="654" t="s">
        <v>76</v>
      </c>
      <c r="I23" s="654" t="s">
        <v>76</v>
      </c>
      <c r="J23" s="654" t="s">
        <v>76</v>
      </c>
      <c r="K23" s="654" t="s">
        <v>76</v>
      </c>
      <c r="L23" s="654" t="s">
        <v>76</v>
      </c>
      <c r="M23" s="654" t="s">
        <v>76</v>
      </c>
      <c r="N23" s="654" t="s">
        <v>76</v>
      </c>
      <c r="O23" s="654" t="s">
        <v>76</v>
      </c>
      <c r="P23" s="654" t="s">
        <v>76</v>
      </c>
      <c r="Q23" s="654" t="s">
        <v>76</v>
      </c>
      <c r="R23" s="654" t="s">
        <v>76</v>
      </c>
      <c r="S23" s="654" t="s">
        <v>76</v>
      </c>
      <c r="T23" s="654" t="s">
        <v>76</v>
      </c>
      <c r="U23" s="654" t="s">
        <v>76</v>
      </c>
      <c r="V23" s="654" t="s">
        <v>76</v>
      </c>
      <c r="W23" s="654" t="s">
        <v>76</v>
      </c>
      <c r="X23" s="654" t="s">
        <v>76</v>
      </c>
      <c r="Y23" s="470" t="str">
        <f t="shared" si="1"/>
        <v>Gerai</v>
      </c>
    </row>
    <row r="24" spans="1:25" x14ac:dyDescent="0.3">
      <c r="A24" t="s">
        <v>121</v>
      </c>
      <c r="B24" s="655" t="s">
        <v>49</v>
      </c>
      <c r="C24" s="656">
        <f>'7'!C23</f>
        <v>0</v>
      </c>
      <c r="D24" s="657">
        <f t="shared" si="0"/>
        <v>0</v>
      </c>
      <c r="E24" s="654" t="s">
        <v>76</v>
      </c>
      <c r="F24" s="654" t="s">
        <v>76</v>
      </c>
      <c r="G24" s="654" t="s">
        <v>76</v>
      </c>
      <c r="H24" s="654" t="s">
        <v>76</v>
      </c>
      <c r="I24" s="654" t="s">
        <v>76</v>
      </c>
      <c r="J24" s="654" t="s">
        <v>76</v>
      </c>
      <c r="K24" s="654" t="s">
        <v>76</v>
      </c>
      <c r="L24" s="654" t="s">
        <v>76</v>
      </c>
      <c r="M24" s="654" t="s">
        <v>76</v>
      </c>
      <c r="N24" s="654" t="s">
        <v>76</v>
      </c>
      <c r="O24" s="654" t="s">
        <v>76</v>
      </c>
      <c r="P24" s="654" t="s">
        <v>76</v>
      </c>
      <c r="Q24" s="654" t="s">
        <v>76</v>
      </c>
      <c r="R24" s="654" t="s">
        <v>76</v>
      </c>
      <c r="S24" s="654" t="s">
        <v>76</v>
      </c>
      <c r="T24" s="654" t="s">
        <v>76</v>
      </c>
      <c r="U24" s="654" t="s">
        <v>76</v>
      </c>
      <c r="V24" s="654" t="s">
        <v>76</v>
      </c>
      <c r="W24" s="654" t="s">
        <v>76</v>
      </c>
      <c r="X24" s="654" t="s">
        <v>76</v>
      </c>
      <c r="Y24" s="470" t="str">
        <f t="shared" si="1"/>
        <v>Gerai</v>
      </c>
    </row>
    <row r="25" spans="1:25" x14ac:dyDescent="0.3">
      <c r="A25" t="s">
        <v>122</v>
      </c>
      <c r="B25" s="655" t="s">
        <v>50</v>
      </c>
      <c r="C25" s="656">
        <f>'7'!C24</f>
        <v>0</v>
      </c>
      <c r="D25" s="657">
        <f t="shared" si="0"/>
        <v>0</v>
      </c>
      <c r="E25" s="654" t="s">
        <v>76</v>
      </c>
      <c r="F25" s="654" t="s">
        <v>76</v>
      </c>
      <c r="G25" s="654" t="s">
        <v>76</v>
      </c>
      <c r="H25" s="654" t="s">
        <v>76</v>
      </c>
      <c r="I25" s="654" t="s">
        <v>76</v>
      </c>
      <c r="J25" s="654" t="s">
        <v>76</v>
      </c>
      <c r="K25" s="654" t="s">
        <v>76</v>
      </c>
      <c r="L25" s="654" t="s">
        <v>76</v>
      </c>
      <c r="M25" s="654" t="s">
        <v>76</v>
      </c>
      <c r="N25" s="654" t="s">
        <v>76</v>
      </c>
      <c r="O25" s="654" t="s">
        <v>76</v>
      </c>
      <c r="P25" s="654" t="s">
        <v>76</v>
      </c>
      <c r="Q25" s="654" t="s">
        <v>76</v>
      </c>
      <c r="R25" s="654" t="s">
        <v>76</v>
      </c>
      <c r="S25" s="654" t="s">
        <v>76</v>
      </c>
      <c r="T25" s="654" t="s">
        <v>76</v>
      </c>
      <c r="U25" s="654" t="s">
        <v>76</v>
      </c>
      <c r="V25" s="654" t="s">
        <v>76</v>
      </c>
      <c r="W25" s="654" t="s">
        <v>76</v>
      </c>
      <c r="X25" s="654" t="s">
        <v>76</v>
      </c>
      <c r="Y25" s="470" t="str">
        <f t="shared" si="1"/>
        <v>Gerai</v>
      </c>
    </row>
    <row r="26" spans="1:25" x14ac:dyDescent="0.3">
      <c r="A26" t="s">
        <v>123</v>
      </c>
      <c r="B26" s="655" t="s">
        <v>51</v>
      </c>
      <c r="C26" s="656">
        <f>'7'!C25</f>
        <v>0</v>
      </c>
      <c r="D26" s="657">
        <f t="shared" si="0"/>
        <v>0</v>
      </c>
      <c r="E26" s="654" t="s">
        <v>76</v>
      </c>
      <c r="F26" s="654" t="s">
        <v>76</v>
      </c>
      <c r="G26" s="654" t="s">
        <v>76</v>
      </c>
      <c r="H26" s="654" t="s">
        <v>76</v>
      </c>
      <c r="I26" s="654" t="s">
        <v>76</v>
      </c>
      <c r="J26" s="654" t="s">
        <v>76</v>
      </c>
      <c r="K26" s="654" t="s">
        <v>76</v>
      </c>
      <c r="L26" s="654" t="s">
        <v>76</v>
      </c>
      <c r="M26" s="654" t="s">
        <v>76</v>
      </c>
      <c r="N26" s="654" t="s">
        <v>76</v>
      </c>
      <c r="O26" s="654" t="s">
        <v>76</v>
      </c>
      <c r="P26" s="654" t="s">
        <v>76</v>
      </c>
      <c r="Q26" s="654" t="s">
        <v>76</v>
      </c>
      <c r="R26" s="654" t="s">
        <v>76</v>
      </c>
      <c r="S26" s="654" t="s">
        <v>76</v>
      </c>
      <c r="T26" s="654" t="s">
        <v>76</v>
      </c>
      <c r="U26" s="654" t="s">
        <v>76</v>
      </c>
      <c r="V26" s="654" t="s">
        <v>76</v>
      </c>
      <c r="W26" s="654" t="s">
        <v>76</v>
      </c>
      <c r="X26" s="654" t="s">
        <v>76</v>
      </c>
      <c r="Y26" s="470" t="str">
        <f t="shared" si="1"/>
        <v>Gerai</v>
      </c>
    </row>
    <row r="27" spans="1:25" x14ac:dyDescent="0.3">
      <c r="A27" t="s">
        <v>124</v>
      </c>
      <c r="B27" s="655" t="s">
        <v>52</v>
      </c>
      <c r="C27" s="656">
        <f>'7'!C26</f>
        <v>0</v>
      </c>
      <c r="D27" s="657">
        <f t="shared" si="0"/>
        <v>0</v>
      </c>
      <c r="E27" s="654" t="s">
        <v>76</v>
      </c>
      <c r="F27" s="654" t="s">
        <v>76</v>
      </c>
      <c r="G27" s="654" t="s">
        <v>76</v>
      </c>
      <c r="H27" s="654" t="s">
        <v>76</v>
      </c>
      <c r="I27" s="654" t="s">
        <v>76</v>
      </c>
      <c r="J27" s="654" t="s">
        <v>76</v>
      </c>
      <c r="K27" s="654" t="s">
        <v>76</v>
      </c>
      <c r="L27" s="654" t="s">
        <v>76</v>
      </c>
      <c r="M27" s="654" t="s">
        <v>76</v>
      </c>
      <c r="N27" s="654" t="s">
        <v>76</v>
      </c>
      <c r="O27" s="654" t="s">
        <v>76</v>
      </c>
      <c r="P27" s="654" t="s">
        <v>76</v>
      </c>
      <c r="Q27" s="654" t="s">
        <v>76</v>
      </c>
      <c r="R27" s="654" t="s">
        <v>76</v>
      </c>
      <c r="S27" s="654" t="s">
        <v>76</v>
      </c>
      <c r="T27" s="654" t="s">
        <v>76</v>
      </c>
      <c r="U27" s="654" t="s">
        <v>76</v>
      </c>
      <c r="V27" s="654" t="s">
        <v>76</v>
      </c>
      <c r="W27" s="654" t="s">
        <v>76</v>
      </c>
      <c r="X27" s="654" t="s">
        <v>76</v>
      </c>
      <c r="Y27" s="471" t="str">
        <f t="shared" si="1"/>
        <v>Gerai</v>
      </c>
    </row>
    <row r="30" spans="1:25" x14ac:dyDescent="0.3">
      <c r="B30"/>
      <c r="C30" s="604" t="s">
        <v>1494</v>
      </c>
    </row>
    <row r="31" spans="1:25" ht="86.4" x14ac:dyDescent="0.3">
      <c r="B31" s="1">
        <v>1</v>
      </c>
      <c r="C31" s="335" t="s">
        <v>1497</v>
      </c>
    </row>
    <row r="32" spans="1:25" x14ac:dyDescent="0.3">
      <c r="B32" s="1">
        <v>2</v>
      </c>
      <c r="C32" s="216" t="s">
        <v>1495</v>
      </c>
    </row>
    <row r="33" spans="2:3" ht="28.8" x14ac:dyDescent="0.3">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FFF7672-B6AC-427C-86AC-20D5DD9C355E}">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W82"/>
  <sheetViews>
    <sheetView zoomScale="81" zoomScaleNormal="81" workbookViewId="0">
      <pane xSplit="3" ySplit="7" topLeftCell="F32" activePane="bottomRight" state="frozen"/>
      <selection pane="topRight"/>
      <selection pane="bottomLeft"/>
      <selection pane="bottomRight" activeCell="H32" sqref="H32"/>
    </sheetView>
  </sheetViews>
  <sheetFormatPr defaultColWidth="9.109375" defaultRowHeight="14.4" x14ac:dyDescent="0.3"/>
  <cols>
    <col min="1" max="1" width="8.6640625" style="115" customWidth="1"/>
    <col min="2" max="2" width="50.6640625" style="13" customWidth="1"/>
    <col min="3" max="3" width="50.6640625" style="14" customWidth="1"/>
    <col min="4" max="4" width="50.6640625" style="383" customWidth="1"/>
    <col min="5" max="23" width="50.6640625" style="114" customWidth="1"/>
    <col min="24" max="24" width="50.6640625" style="13" customWidth="1"/>
    <col min="25" max="16384" width="9.109375" style="13"/>
  </cols>
  <sheetData>
    <row r="1" spans="1:23" s="113" customFormat="1" ht="18" x14ac:dyDescent="0.3">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3">
      <c r="C2" s="168"/>
      <c r="D2" s="158"/>
      <c r="E2" s="158"/>
      <c r="F2" s="158"/>
      <c r="G2" s="158"/>
      <c r="H2" s="158"/>
      <c r="I2" s="158"/>
      <c r="J2" s="158"/>
      <c r="K2" s="158"/>
      <c r="L2" s="158"/>
      <c r="M2" s="158"/>
      <c r="N2" s="158"/>
      <c r="O2" s="158"/>
      <c r="P2" s="158"/>
      <c r="Q2" s="158"/>
      <c r="R2" s="158"/>
      <c r="S2" s="158"/>
      <c r="T2" s="158"/>
      <c r="U2" s="158"/>
      <c r="V2" s="158"/>
      <c r="W2" s="158"/>
    </row>
    <row r="3" spans="1:23" x14ac:dyDescent="0.3">
      <c r="A3" s="1"/>
      <c r="B3" s="140" t="s">
        <v>1272</v>
      </c>
      <c r="C3" s="128"/>
      <c r="D3" s="385" t="str">
        <f>'1'!C8</f>
        <v>KAZL</v>
      </c>
    </row>
    <row r="4" spans="1:23" customFormat="1" x14ac:dyDescent="0.3">
      <c r="C4" s="168"/>
      <c r="D4" s="158"/>
      <c r="E4" s="158"/>
      <c r="F4" s="158"/>
      <c r="G4" s="158"/>
      <c r="H4" s="158"/>
      <c r="I4" s="158"/>
      <c r="J4" s="158"/>
      <c r="K4" s="158"/>
      <c r="L4" s="158"/>
      <c r="M4" s="158"/>
      <c r="N4" s="158"/>
      <c r="O4" s="158"/>
      <c r="P4" s="158"/>
      <c r="Q4" s="158"/>
      <c r="R4" s="158"/>
      <c r="S4" s="158"/>
      <c r="T4" s="158"/>
      <c r="U4" s="158"/>
      <c r="V4" s="158"/>
      <c r="W4" s="158"/>
    </row>
    <row r="5" spans="1:23" x14ac:dyDescent="0.3">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29.6" x14ac:dyDescent="0.3">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x14ac:dyDescent="0.3">
      <c r="A7" s="2" t="s">
        <v>188</v>
      </c>
      <c r="B7" s="124" t="s">
        <v>20</v>
      </c>
      <c r="C7" s="335" t="s">
        <v>1319</v>
      </c>
      <c r="D7" s="141" t="str">
        <f>VLOOKUP(D6,'7'!$B$7:$C$26,2,FALSE)</f>
        <v>Verslo kūrimas ir plėtra</v>
      </c>
      <c r="E7" s="141" t="str">
        <f>VLOOKUP(E6,'7'!$B$7:$C$26,2,FALSE)</f>
        <v>Bendruomeninio verslo kūrimas ir plėtra</v>
      </c>
      <c r="F7" s="141" t="str">
        <f>VLOOKUP(F6,'7'!$B$7:$C$26,2,FALSE)</f>
        <v>Kaimų atnaujinimas ir plėtra</v>
      </c>
      <c r="G7" s="141" t="str">
        <f>VLOOKUP(G6,'7'!$B$7:$C$26,2,FALSE)</f>
        <v>Bendruomeniškumą skatinančios veiklos</v>
      </c>
      <c r="H7" s="141" t="str">
        <f>VLOOKUP(H6,'7'!$B$7:$C$26,2,FALSE)</f>
        <v>Tarptautinis VVG bendradarbiavimas</v>
      </c>
      <c r="I7" s="141">
        <f>VLOOKUP(I6,'7'!$B$7:$C$26,2,FALSE)</f>
        <v>0</v>
      </c>
      <c r="J7" s="141">
        <f>VLOOKUP(J6,'7'!$B$7:$C$26,2,FALSE)</f>
        <v>0</v>
      </c>
      <c r="K7" s="141">
        <f>VLOOKUP(K6,'7'!$B$7:$C$26,2,FALSE)</f>
        <v>0</v>
      </c>
      <c r="L7" s="141">
        <f>VLOOKUP(L6,'7'!$B$7:$C$26,2,FALSE)</f>
        <v>0</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x14ac:dyDescent="0.3">
      <c r="A8" s="2" t="s">
        <v>189</v>
      </c>
      <c r="B8" s="125" t="s">
        <v>27</v>
      </c>
      <c r="C8" s="335" t="s">
        <v>1319</v>
      </c>
      <c r="D8" s="141" t="str">
        <f>VLOOKUP(D$6,'7'!$B$7:$D$26,3,FALSE)</f>
        <v>Ne žemės ūkio verslo kūrimas ir plėtra</v>
      </c>
      <c r="E8" s="141" t="str">
        <f>VLOOKUP(E$6,'7'!$B$7:$D$26,3,FALSE)</f>
        <v>Bendruomeninis verslas</v>
      </c>
      <c r="F8" s="141" t="str">
        <f>VLOOKUP(F$6,'7'!$B$7:$D$26,3,FALSE)</f>
        <v>Viešųjų paslaugų prieinamumo didinimas (ne pelno)</v>
      </c>
      <c r="G8" s="141" t="str">
        <f>VLOOKUP(G$6,'7'!$B$7:$D$26,3,FALSE)</f>
        <v>Veiklos projektai</v>
      </c>
      <c r="H8" s="141" t="str">
        <f>VLOOKUP(H$6,'7'!$B$7:$D$26,3,FALSE)</f>
        <v>Tarptautinis VVG bendradarbiavimas</v>
      </c>
      <c r="I8" s="141">
        <f>VLOOKUP(I$6,'7'!$B$7:$D$26,3,FALSE)</f>
        <v>0</v>
      </c>
      <c r="J8" s="141">
        <f>VLOOKUP(J$6,'7'!$B$7:$D$26,3,FALSE)</f>
        <v>0</v>
      </c>
      <c r="K8" s="141">
        <f>VLOOKUP(K$6,'7'!$B$7:$D$26,3,FALSE)</f>
        <v>0</v>
      </c>
      <c r="L8" s="141">
        <f>VLOOKUP(L$6,'7'!$B$7:$D$26,3,FALSE)</f>
        <v>0</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x14ac:dyDescent="0.3">
      <c r="A9" s="2" t="s">
        <v>190</v>
      </c>
      <c r="B9" s="125" t="s">
        <v>138</v>
      </c>
      <c r="C9" s="335" t="s">
        <v>1320</v>
      </c>
      <c r="D9" s="141">
        <f>VLOOKUP(D$6,'9'!$B$8:$D$27,3,FALSE)</f>
        <v>2</v>
      </c>
      <c r="E9" s="141">
        <f>VLOOKUP(E$6,'9'!$B$8:$D$27,3,FALSE)</f>
        <v>2</v>
      </c>
      <c r="F9" s="141">
        <f>VLOOKUP(F$6,'9'!$B$8:$D$27,3,FALSE)</f>
        <v>1</v>
      </c>
      <c r="G9" s="141">
        <f>VLOOKUP(G$6,'9'!$B$8:$D$27,3,FALSE)</f>
        <v>2</v>
      </c>
      <c r="H9" s="141">
        <f>VLOOKUP(H$6,'9'!$B$8:$D$27,3,FALSE)</f>
        <v>2</v>
      </c>
      <c r="I9" s="141">
        <f>VLOOKUP(I$6,'9'!$B$8:$D$27,3,FALSE)</f>
        <v>0</v>
      </c>
      <c r="J9" s="141">
        <f>VLOOKUP(J$6,'9'!$B$8:$D$27,3,FALSE)</f>
        <v>0</v>
      </c>
      <c r="K9" s="141">
        <f>VLOOKUP(K$6,'9'!$B$8:$D$27,3,FALSE)</f>
        <v>0</v>
      </c>
      <c r="L9" s="141">
        <f>VLOOKUP(L$6,'9'!$B$8:$D$27,3,FALSE)</f>
        <v>0</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3">
      <c r="A10" s="2" t="s">
        <v>191</v>
      </c>
      <c r="B10" s="125" t="s">
        <v>498</v>
      </c>
      <c r="C10" s="335" t="s">
        <v>1321</v>
      </c>
      <c r="D10" s="141">
        <f>VLOOKUP(D$6,'8'!$B$7:$D$26,3,FALSE)</f>
        <v>2</v>
      </c>
      <c r="E10" s="141">
        <f>VLOOKUP(E$6,'8'!$B$7:$D$26,3,FALSE)</f>
        <v>2</v>
      </c>
      <c r="F10" s="141">
        <f>VLOOKUP(F$6,'8'!$B$7:$D$26,3,FALSE)</f>
        <v>2</v>
      </c>
      <c r="G10" s="141">
        <f>VLOOKUP(G$6,'8'!$B$7:$D$26,3,FALSE)</f>
        <v>2</v>
      </c>
      <c r="H10" s="141">
        <f>VLOOKUP(H$6,'8'!$B$7:$D$26,3,FALSE)</f>
        <v>2</v>
      </c>
      <c r="I10" s="141">
        <f>VLOOKUP(I$6,'8'!$B$7:$D$26,3,FALSE)</f>
        <v>0</v>
      </c>
      <c r="J10" s="141">
        <f>VLOOKUP(J$6,'8'!$B$7:$D$26,3,FALSE)</f>
        <v>0</v>
      </c>
      <c r="K10" s="141">
        <f>VLOOKUP(K$6,'8'!$B$7:$D$26,3,FALSE)</f>
        <v>0</v>
      </c>
      <c r="L10" s="141">
        <f>VLOOKUP(L$6,'8'!$B$7:$D$26,3,FALSE)</f>
        <v>0</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15.2" x14ac:dyDescent="0.3">
      <c r="A11" s="2" t="s">
        <v>192</v>
      </c>
      <c r="B11" s="125" t="s">
        <v>499</v>
      </c>
      <c r="C11" s="500" t="s">
        <v>1513</v>
      </c>
      <c r="D11" s="587" t="s">
        <v>381</v>
      </c>
      <c r="E11" s="587" t="s">
        <v>381</v>
      </c>
      <c r="F11" s="587" t="s">
        <v>381</v>
      </c>
      <c r="G11" s="587" t="s">
        <v>381</v>
      </c>
      <c r="H11" s="587" t="s">
        <v>381</v>
      </c>
      <c r="I11" s="587" t="s">
        <v>1097</v>
      </c>
      <c r="J11" s="587" t="s">
        <v>1097</v>
      </c>
      <c r="K11" s="587" t="s">
        <v>1097</v>
      </c>
      <c r="L11" s="587" t="s">
        <v>1097</v>
      </c>
      <c r="M11" s="587" t="s">
        <v>1097</v>
      </c>
      <c r="N11" s="587" t="s">
        <v>1097</v>
      </c>
      <c r="O11" s="587" t="s">
        <v>1097</v>
      </c>
      <c r="P11" s="587" t="s">
        <v>1097</v>
      </c>
      <c r="Q11" s="587" t="s">
        <v>1097</v>
      </c>
      <c r="R11" s="587" t="s">
        <v>1097</v>
      </c>
      <c r="S11" s="587" t="s">
        <v>1097</v>
      </c>
      <c r="T11" s="587" t="s">
        <v>1097</v>
      </c>
      <c r="U11" s="587" t="s">
        <v>1097</v>
      </c>
      <c r="V11" s="587" t="s">
        <v>1097</v>
      </c>
      <c r="W11" s="587" t="s">
        <v>1097</v>
      </c>
    </row>
    <row r="12" spans="1:23" ht="43.2" x14ac:dyDescent="0.3">
      <c r="A12" s="2" t="s">
        <v>193</v>
      </c>
      <c r="B12" s="127" t="s">
        <v>1266</v>
      </c>
      <c r="C12" s="335" t="s">
        <v>1524</v>
      </c>
      <c r="D12" s="588" t="s">
        <v>77</v>
      </c>
      <c r="E12" s="587" t="s">
        <v>77</v>
      </c>
      <c r="F12" s="587" t="s">
        <v>77</v>
      </c>
      <c r="G12" s="587" t="s">
        <v>77</v>
      </c>
      <c r="H12" s="587" t="s">
        <v>77</v>
      </c>
      <c r="I12" s="587" t="s">
        <v>76</v>
      </c>
      <c r="J12" s="587" t="s">
        <v>76</v>
      </c>
      <c r="K12" s="587" t="s">
        <v>76</v>
      </c>
      <c r="L12" s="587" t="s">
        <v>76</v>
      </c>
      <c r="M12" s="587" t="s">
        <v>76</v>
      </c>
      <c r="N12" s="587" t="s">
        <v>76</v>
      </c>
      <c r="O12" s="587" t="s">
        <v>76</v>
      </c>
      <c r="P12" s="587" t="s">
        <v>76</v>
      </c>
      <c r="Q12" s="587" t="s">
        <v>76</v>
      </c>
      <c r="R12" s="587" t="s">
        <v>76</v>
      </c>
      <c r="S12" s="587" t="s">
        <v>76</v>
      </c>
      <c r="T12" s="587" t="s">
        <v>76</v>
      </c>
      <c r="U12" s="587" t="s">
        <v>76</v>
      </c>
      <c r="V12" s="587" t="s">
        <v>76</v>
      </c>
      <c r="W12" s="587" t="s">
        <v>76</v>
      </c>
    </row>
    <row r="13" spans="1:23" ht="43.2" x14ac:dyDescent="0.3">
      <c r="A13" s="2" t="s">
        <v>194</v>
      </c>
      <c r="B13" s="127" t="s">
        <v>1267</v>
      </c>
      <c r="C13" s="335" t="s">
        <v>1524</v>
      </c>
      <c r="D13" s="588" t="s">
        <v>76</v>
      </c>
      <c r="E13" s="587" t="s">
        <v>76</v>
      </c>
      <c r="F13" s="587" t="s">
        <v>76</v>
      </c>
      <c r="G13" s="587" t="s">
        <v>76</v>
      </c>
      <c r="H13" s="587" t="s">
        <v>76</v>
      </c>
      <c r="I13" s="587" t="s">
        <v>76</v>
      </c>
      <c r="J13" s="587" t="s">
        <v>76</v>
      </c>
      <c r="K13" s="587" t="s">
        <v>76</v>
      </c>
      <c r="L13" s="587" t="s">
        <v>76</v>
      </c>
      <c r="M13" s="587" t="s">
        <v>76</v>
      </c>
      <c r="N13" s="587" t="s">
        <v>76</v>
      </c>
      <c r="O13" s="587" t="s">
        <v>76</v>
      </c>
      <c r="P13" s="587" t="s">
        <v>76</v>
      </c>
      <c r="Q13" s="587" t="s">
        <v>76</v>
      </c>
      <c r="R13" s="587" t="s">
        <v>76</v>
      </c>
      <c r="S13" s="587" t="s">
        <v>76</v>
      </c>
      <c r="T13" s="587" t="s">
        <v>76</v>
      </c>
      <c r="U13" s="587" t="s">
        <v>76</v>
      </c>
      <c r="V13" s="587" t="s">
        <v>76</v>
      </c>
      <c r="W13" s="587" t="s">
        <v>76</v>
      </c>
    </row>
    <row r="14" spans="1:23" ht="43.2" x14ac:dyDescent="0.3">
      <c r="A14" s="2" t="s">
        <v>195</v>
      </c>
      <c r="B14" s="127" t="s">
        <v>1268</v>
      </c>
      <c r="C14" s="335" t="s">
        <v>1524</v>
      </c>
      <c r="D14" s="588" t="s">
        <v>76</v>
      </c>
      <c r="E14" s="587" t="s">
        <v>76</v>
      </c>
      <c r="F14" s="587" t="s">
        <v>76</v>
      </c>
      <c r="G14" s="587" t="s">
        <v>76</v>
      </c>
      <c r="H14" s="587" t="s">
        <v>76</v>
      </c>
      <c r="I14" s="587" t="s">
        <v>76</v>
      </c>
      <c r="J14" s="587" t="s">
        <v>76</v>
      </c>
      <c r="K14" s="587" t="s">
        <v>76</v>
      </c>
      <c r="L14" s="587" t="s">
        <v>76</v>
      </c>
      <c r="M14" s="587" t="s">
        <v>76</v>
      </c>
      <c r="N14" s="587" t="s">
        <v>76</v>
      </c>
      <c r="O14" s="587" t="s">
        <v>76</v>
      </c>
      <c r="P14" s="587" t="s">
        <v>76</v>
      </c>
      <c r="Q14" s="587" t="s">
        <v>76</v>
      </c>
      <c r="R14" s="587" t="s">
        <v>76</v>
      </c>
      <c r="S14" s="587" t="s">
        <v>76</v>
      </c>
      <c r="T14" s="587" t="s">
        <v>76</v>
      </c>
      <c r="U14" s="587" t="s">
        <v>76</v>
      </c>
      <c r="V14" s="587" t="s">
        <v>76</v>
      </c>
      <c r="W14" s="587" t="s">
        <v>76</v>
      </c>
    </row>
    <row r="15" spans="1:23" ht="43.2" x14ac:dyDescent="0.3">
      <c r="A15" s="2" t="s">
        <v>196</v>
      </c>
      <c r="B15" s="127" t="s">
        <v>1269</v>
      </c>
      <c r="C15" s="335" t="s">
        <v>1524</v>
      </c>
      <c r="D15" s="588" t="s">
        <v>76</v>
      </c>
      <c r="E15" s="587" t="s">
        <v>76</v>
      </c>
      <c r="F15" s="587" t="s">
        <v>76</v>
      </c>
      <c r="G15" s="587" t="s">
        <v>76</v>
      </c>
      <c r="H15" s="587" t="s">
        <v>76</v>
      </c>
      <c r="I15" s="587" t="s">
        <v>76</v>
      </c>
      <c r="J15" s="587" t="s">
        <v>76</v>
      </c>
      <c r="K15" s="587" t="s">
        <v>76</v>
      </c>
      <c r="L15" s="587" t="s">
        <v>76</v>
      </c>
      <c r="M15" s="587" t="s">
        <v>76</v>
      </c>
      <c r="N15" s="587" t="s">
        <v>76</v>
      </c>
      <c r="O15" s="587" t="s">
        <v>76</v>
      </c>
      <c r="P15" s="587" t="s">
        <v>76</v>
      </c>
      <c r="Q15" s="587" t="s">
        <v>76</v>
      </c>
      <c r="R15" s="587" t="s">
        <v>76</v>
      </c>
      <c r="S15" s="587" t="s">
        <v>76</v>
      </c>
      <c r="T15" s="587" t="s">
        <v>76</v>
      </c>
      <c r="U15" s="587" t="s">
        <v>76</v>
      </c>
      <c r="V15" s="587" t="s">
        <v>76</v>
      </c>
      <c r="W15" s="587" t="s">
        <v>76</v>
      </c>
    </row>
    <row r="16" spans="1:23" x14ac:dyDescent="0.3">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259.2" x14ac:dyDescent="0.3">
      <c r="A17" s="2" t="s">
        <v>197</v>
      </c>
      <c r="B17" s="127" t="s">
        <v>501</v>
      </c>
      <c r="C17" s="335" t="s">
        <v>1526</v>
      </c>
      <c r="D17" s="145" t="s">
        <v>1845</v>
      </c>
      <c r="E17" s="145" t="s">
        <v>1844</v>
      </c>
      <c r="F17" s="145" t="s">
        <v>1843</v>
      </c>
      <c r="G17" s="145" t="s">
        <v>1842</v>
      </c>
      <c r="H17" s="145" t="s">
        <v>1812</v>
      </c>
      <c r="I17" s="145"/>
      <c r="J17" s="145"/>
      <c r="K17" s="145"/>
      <c r="L17" s="145"/>
      <c r="M17" s="145"/>
      <c r="N17" s="145"/>
      <c r="O17" s="145"/>
      <c r="P17" s="145"/>
      <c r="Q17" s="145"/>
      <c r="R17" s="145"/>
      <c r="S17" s="145"/>
      <c r="T17" s="145"/>
      <c r="U17" s="145"/>
      <c r="V17" s="145"/>
      <c r="W17" s="145"/>
    </row>
    <row r="18" spans="1:23" ht="115.2" x14ac:dyDescent="0.3">
      <c r="A18" s="2" t="s">
        <v>198</v>
      </c>
      <c r="B18" s="125" t="s">
        <v>500</v>
      </c>
      <c r="C18" s="361" t="s">
        <v>1527</v>
      </c>
      <c r="D18" s="145" t="s">
        <v>1827</v>
      </c>
      <c r="E18" s="145" t="s">
        <v>1828</v>
      </c>
      <c r="F18" s="145" t="s">
        <v>1829</v>
      </c>
      <c r="G18" s="145" t="s">
        <v>1846</v>
      </c>
      <c r="H18" s="145" t="s">
        <v>1773</v>
      </c>
      <c r="I18" s="145"/>
      <c r="J18" s="145"/>
      <c r="K18" s="145"/>
      <c r="L18" s="145"/>
      <c r="M18" s="145"/>
      <c r="N18" s="145"/>
      <c r="O18" s="145"/>
      <c r="P18" s="145"/>
      <c r="Q18" s="145"/>
      <c r="R18" s="145"/>
      <c r="S18" s="145"/>
      <c r="T18" s="145"/>
      <c r="U18" s="145"/>
      <c r="V18" s="145"/>
      <c r="W18" s="145"/>
    </row>
    <row r="19" spans="1:23" ht="115.2" x14ac:dyDescent="0.3">
      <c r="A19" s="2" t="s">
        <v>199</v>
      </c>
      <c r="B19" s="124" t="s">
        <v>460</v>
      </c>
      <c r="C19" s="335" t="s">
        <v>1528</v>
      </c>
      <c r="D19" s="145" t="s">
        <v>1803</v>
      </c>
      <c r="E19" s="145" t="s">
        <v>1803</v>
      </c>
      <c r="F19" s="145" t="s">
        <v>1803</v>
      </c>
      <c r="G19" s="145" t="s">
        <v>1804</v>
      </c>
      <c r="H19" s="145" t="s">
        <v>1805</v>
      </c>
      <c r="I19" s="145"/>
      <c r="J19" s="145"/>
      <c r="K19" s="145"/>
      <c r="L19" s="145"/>
      <c r="M19" s="145"/>
      <c r="N19" s="145"/>
      <c r="O19" s="145"/>
      <c r="P19" s="145"/>
      <c r="Q19" s="145"/>
      <c r="R19" s="145"/>
      <c r="S19" s="145"/>
      <c r="T19" s="145"/>
      <c r="U19" s="145"/>
      <c r="V19" s="145"/>
      <c r="W19" s="145"/>
    </row>
    <row r="20" spans="1:23" ht="115.2" x14ac:dyDescent="0.3">
      <c r="A20" s="2" t="s">
        <v>200</v>
      </c>
      <c r="B20" s="124" t="s">
        <v>461</v>
      </c>
      <c r="C20" s="335" t="s">
        <v>1529</v>
      </c>
      <c r="D20" s="145" t="s">
        <v>1718</v>
      </c>
      <c r="E20" s="145" t="s">
        <v>1718</v>
      </c>
      <c r="F20" s="145" t="s">
        <v>1719</v>
      </c>
      <c r="G20" s="145" t="s">
        <v>1718</v>
      </c>
      <c r="H20" s="145" t="s">
        <v>1718</v>
      </c>
      <c r="I20" s="145"/>
      <c r="J20" s="145"/>
      <c r="K20" s="145"/>
      <c r="L20" s="145"/>
      <c r="M20" s="145"/>
      <c r="N20" s="145"/>
      <c r="O20" s="145"/>
      <c r="P20" s="145"/>
      <c r="Q20" s="145"/>
      <c r="R20" s="145"/>
      <c r="S20" s="145"/>
      <c r="T20" s="145"/>
      <c r="U20" s="145"/>
      <c r="V20" s="145"/>
      <c r="W20" s="145"/>
    </row>
    <row r="21" spans="1:23" ht="115.2" x14ac:dyDescent="0.3">
      <c r="A21" s="2" t="s">
        <v>201</v>
      </c>
      <c r="B21" s="124" t="s">
        <v>462</v>
      </c>
      <c r="C21" s="335" t="s">
        <v>1532</v>
      </c>
      <c r="D21" s="145" t="s">
        <v>1718</v>
      </c>
      <c r="E21" s="145" t="s">
        <v>1718</v>
      </c>
      <c r="F21" s="145" t="s">
        <v>1718</v>
      </c>
      <c r="G21" s="145" t="s">
        <v>1718</v>
      </c>
      <c r="H21" s="145" t="s">
        <v>1718</v>
      </c>
      <c r="I21" s="145"/>
      <c r="J21" s="145"/>
      <c r="K21" s="145"/>
      <c r="L21" s="145"/>
      <c r="M21" s="145"/>
      <c r="N21" s="145"/>
      <c r="O21" s="145"/>
      <c r="P21" s="145"/>
      <c r="Q21" s="145"/>
      <c r="R21" s="145"/>
      <c r="S21" s="145"/>
      <c r="T21" s="145"/>
      <c r="U21" s="145"/>
      <c r="V21" s="145"/>
      <c r="W21" s="145"/>
    </row>
    <row r="22" spans="1:23" ht="115.2" x14ac:dyDescent="0.3">
      <c r="A22" s="2" t="s">
        <v>202</v>
      </c>
      <c r="B22" s="124" t="s">
        <v>234</v>
      </c>
      <c r="C22" s="335" t="s">
        <v>1533</v>
      </c>
      <c r="D22" s="145" t="s">
        <v>1718</v>
      </c>
      <c r="E22" s="145" t="s">
        <v>1718</v>
      </c>
      <c r="F22" s="145" t="s">
        <v>1719</v>
      </c>
      <c r="G22" s="145" t="s">
        <v>1718</v>
      </c>
      <c r="H22" s="145" t="s">
        <v>1718</v>
      </c>
      <c r="I22" s="145"/>
      <c r="J22" s="145"/>
      <c r="K22" s="145"/>
      <c r="L22" s="145"/>
      <c r="M22" s="145"/>
      <c r="N22" s="145"/>
      <c r="O22" s="145"/>
      <c r="P22" s="145"/>
      <c r="Q22" s="145"/>
      <c r="R22" s="145"/>
      <c r="S22" s="145"/>
      <c r="T22" s="145"/>
      <c r="U22" s="145"/>
      <c r="V22" s="145"/>
      <c r="W22" s="145"/>
    </row>
    <row r="23" spans="1:23" ht="28.8" x14ac:dyDescent="0.3">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57.6" x14ac:dyDescent="0.3">
      <c r="A24" s="2" t="s">
        <v>204</v>
      </c>
      <c r="B24" s="124" t="s">
        <v>237</v>
      </c>
      <c r="C24" s="361" t="s">
        <v>1607</v>
      </c>
      <c r="D24" s="145" t="s">
        <v>1808</v>
      </c>
      <c r="E24" s="145" t="s">
        <v>1808</v>
      </c>
      <c r="F24" s="145" t="s">
        <v>1809</v>
      </c>
      <c r="G24" s="145" t="s">
        <v>1810</v>
      </c>
      <c r="H24" s="145" t="s">
        <v>1858</v>
      </c>
      <c r="I24" s="145"/>
      <c r="J24" s="145"/>
      <c r="K24" s="145"/>
      <c r="L24" s="145"/>
      <c r="M24" s="145"/>
      <c r="N24" s="145"/>
      <c r="O24" s="145"/>
      <c r="P24" s="145"/>
      <c r="Q24" s="145"/>
      <c r="R24" s="145"/>
      <c r="S24" s="145"/>
      <c r="T24" s="145"/>
      <c r="U24" s="145"/>
      <c r="V24" s="145"/>
      <c r="W24" s="145"/>
    </row>
    <row r="25" spans="1:23" ht="86.4" x14ac:dyDescent="0.3">
      <c r="A25" s="2" t="s">
        <v>205</v>
      </c>
      <c r="B25" s="125" t="s">
        <v>1606</v>
      </c>
      <c r="C25" s="361" t="s">
        <v>1605</v>
      </c>
      <c r="D25" s="145" t="s">
        <v>1759</v>
      </c>
      <c r="E25" s="145" t="s">
        <v>1756</v>
      </c>
      <c r="F25" s="145" t="s">
        <v>1757</v>
      </c>
      <c r="G25" s="145" t="s">
        <v>1758</v>
      </c>
      <c r="H25" s="145" t="s">
        <v>1859</v>
      </c>
      <c r="I25" s="145"/>
      <c r="J25" s="145"/>
      <c r="K25" s="145"/>
      <c r="L25" s="145"/>
      <c r="M25" s="145"/>
      <c r="N25" s="145"/>
      <c r="O25" s="145"/>
      <c r="P25" s="145"/>
      <c r="Q25" s="145"/>
      <c r="R25" s="145"/>
      <c r="S25" s="145"/>
      <c r="T25" s="145"/>
      <c r="U25" s="145"/>
      <c r="V25" s="145"/>
      <c r="W25" s="145"/>
    </row>
    <row r="26" spans="1:23" ht="129.6" x14ac:dyDescent="0.3">
      <c r="A26" s="2" t="s">
        <v>206</v>
      </c>
      <c r="B26" s="125" t="s">
        <v>1608</v>
      </c>
      <c r="C26" s="361" t="s">
        <v>1610</v>
      </c>
      <c r="D26" s="145"/>
      <c r="E26" s="145"/>
      <c r="F26" s="145"/>
      <c r="G26" s="145" t="s">
        <v>1802</v>
      </c>
      <c r="H26" s="145" t="s">
        <v>1811</v>
      </c>
      <c r="I26" s="145"/>
      <c r="J26" s="145"/>
      <c r="K26" s="145"/>
      <c r="L26" s="145"/>
      <c r="M26" s="145"/>
      <c r="N26" s="145"/>
      <c r="O26" s="145"/>
      <c r="P26" s="145"/>
      <c r="Q26" s="145"/>
      <c r="R26" s="145"/>
      <c r="S26" s="145"/>
      <c r="T26" s="145"/>
      <c r="U26" s="145"/>
      <c r="V26" s="145"/>
      <c r="W26" s="145"/>
    </row>
    <row r="27" spans="1:23" ht="144" x14ac:dyDescent="0.3">
      <c r="A27" s="2" t="s">
        <v>725</v>
      </c>
      <c r="B27" s="124" t="s">
        <v>635</v>
      </c>
      <c r="C27" s="312" t="s">
        <v>1645</v>
      </c>
      <c r="D27" s="145" t="s">
        <v>1716</v>
      </c>
      <c r="E27" s="145" t="s">
        <v>1716</v>
      </c>
      <c r="F27" s="145" t="s">
        <v>1716</v>
      </c>
      <c r="G27" s="145" t="s">
        <v>1716</v>
      </c>
      <c r="H27" s="145"/>
      <c r="I27" s="145"/>
      <c r="J27" s="145"/>
      <c r="K27" s="145"/>
      <c r="L27" s="145"/>
      <c r="M27" s="145"/>
      <c r="N27" s="145"/>
      <c r="O27" s="145"/>
      <c r="P27" s="145"/>
      <c r="Q27" s="145"/>
      <c r="R27" s="145"/>
      <c r="S27" s="145"/>
      <c r="T27" s="145"/>
      <c r="U27" s="145"/>
      <c r="V27" s="145"/>
      <c r="W27" s="145"/>
    </row>
    <row r="28" spans="1:23" ht="360" x14ac:dyDescent="0.3">
      <c r="A28" s="2" t="s">
        <v>726</v>
      </c>
      <c r="B28" s="127" t="s">
        <v>1690</v>
      </c>
      <c r="C28" s="361" t="s">
        <v>1631</v>
      </c>
      <c r="D28" s="145" t="s">
        <v>1799</v>
      </c>
      <c r="E28" s="145" t="s">
        <v>1806</v>
      </c>
      <c r="F28" s="145" t="s">
        <v>1800</v>
      </c>
      <c r="G28" s="145" t="s">
        <v>1801</v>
      </c>
      <c r="H28" s="145"/>
      <c r="I28" s="145"/>
      <c r="J28" s="145"/>
      <c r="K28" s="145"/>
      <c r="L28" s="145"/>
      <c r="M28" s="145"/>
      <c r="N28" s="145"/>
      <c r="O28" s="145"/>
      <c r="P28" s="145"/>
      <c r="Q28" s="145"/>
      <c r="R28" s="145"/>
      <c r="S28" s="145"/>
      <c r="T28" s="145"/>
      <c r="U28" s="145"/>
      <c r="V28" s="145"/>
      <c r="W28" s="145"/>
    </row>
    <row r="29" spans="1:23" x14ac:dyDescent="0.3">
      <c r="A29" s="2" t="s">
        <v>727</v>
      </c>
      <c r="B29" s="124" t="s">
        <v>502</v>
      </c>
      <c r="C29" s="335" t="s">
        <v>1322</v>
      </c>
      <c r="D29" s="141">
        <f>VLOOKUP(D$6,'15'!$B$8:$E$27,4,FALSE)</f>
        <v>7</v>
      </c>
      <c r="E29" s="141">
        <f>VLOOKUP(E$6,'15'!$B$8:$E$27,4,FALSE)</f>
        <v>3</v>
      </c>
      <c r="F29" s="141">
        <f>VLOOKUP(F$6,'15'!$B$8:$E$27,4,FALSE)</f>
        <v>2</v>
      </c>
      <c r="G29" s="141">
        <f>VLOOKUP(G$6,'15'!$B$8:$E$27,4,FALSE)</f>
        <v>5</v>
      </c>
      <c r="H29" s="141">
        <f>VLOOKUP(H$6,'15'!$B$8:$E$27,4,FALSE)</f>
        <v>0</v>
      </c>
      <c r="I29" s="141">
        <f>VLOOKUP(I$6,'15'!$B$8:$E$27,4,FALSE)</f>
        <v>0</v>
      </c>
      <c r="J29" s="141">
        <f>VLOOKUP(J$6,'15'!$B$8:$E$27,4,FALSE)</f>
        <v>0</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3">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86.4" x14ac:dyDescent="0.3">
      <c r="A31" s="2" t="s">
        <v>729</v>
      </c>
      <c r="B31" s="124" t="s">
        <v>504</v>
      </c>
      <c r="C31" s="312" t="s">
        <v>1609</v>
      </c>
      <c r="D31" s="145">
        <v>70000</v>
      </c>
      <c r="E31" s="145">
        <v>88000</v>
      </c>
      <c r="F31" s="145">
        <v>22000</v>
      </c>
      <c r="G31" s="145">
        <v>20000</v>
      </c>
      <c r="H31" s="145">
        <v>20000</v>
      </c>
      <c r="I31" s="145"/>
      <c r="J31" s="145"/>
      <c r="K31" s="145"/>
      <c r="L31" s="145"/>
      <c r="M31" s="145"/>
      <c r="N31" s="145"/>
      <c r="O31" s="145"/>
      <c r="P31" s="145"/>
      <c r="Q31" s="145"/>
      <c r="R31" s="145"/>
      <c r="S31" s="145"/>
      <c r="T31" s="145"/>
      <c r="U31" s="145"/>
      <c r="V31" s="145"/>
      <c r="W31" s="145"/>
    </row>
    <row r="32" spans="1:23" ht="201.6" x14ac:dyDescent="0.3">
      <c r="A32" s="2" t="s">
        <v>730</v>
      </c>
      <c r="B32" s="124" t="s">
        <v>505</v>
      </c>
      <c r="C32" s="361" t="s">
        <v>1646</v>
      </c>
      <c r="D32" s="145">
        <v>65</v>
      </c>
      <c r="E32" s="145">
        <v>95</v>
      </c>
      <c r="F32" s="145">
        <v>40</v>
      </c>
      <c r="G32" s="145">
        <v>90</v>
      </c>
      <c r="H32" s="145">
        <v>100</v>
      </c>
      <c r="I32" s="145"/>
      <c r="J32" s="145"/>
      <c r="K32" s="145"/>
      <c r="L32" s="145"/>
      <c r="M32" s="145"/>
      <c r="N32" s="145"/>
      <c r="O32" s="145"/>
      <c r="P32" s="145"/>
      <c r="Q32" s="145"/>
      <c r="R32" s="145"/>
      <c r="S32" s="145"/>
      <c r="T32" s="145"/>
      <c r="U32" s="145"/>
      <c r="V32" s="145"/>
      <c r="W32" s="145"/>
    </row>
    <row r="33" spans="1:23" ht="57.6" x14ac:dyDescent="0.3">
      <c r="A33" s="2" t="s">
        <v>731</v>
      </c>
      <c r="B33" s="124" t="s">
        <v>506</v>
      </c>
      <c r="C33" s="335" t="s">
        <v>1525</v>
      </c>
      <c r="D33" s="589">
        <v>560000</v>
      </c>
      <c r="E33" s="589">
        <v>264000</v>
      </c>
      <c r="F33" s="589">
        <v>44000</v>
      </c>
      <c r="G33" s="589">
        <v>200923</v>
      </c>
      <c r="H33" s="589">
        <v>20000</v>
      </c>
      <c r="I33" s="589"/>
      <c r="J33" s="589"/>
      <c r="K33" s="589"/>
      <c r="L33" s="589"/>
      <c r="M33" s="589"/>
      <c r="N33" s="589"/>
      <c r="O33" s="589"/>
      <c r="P33" s="589"/>
      <c r="Q33" s="589"/>
      <c r="R33" s="589"/>
      <c r="S33" s="589"/>
      <c r="T33" s="589"/>
      <c r="U33" s="589"/>
      <c r="V33" s="589"/>
      <c r="W33" s="589"/>
    </row>
    <row r="34" spans="1:23" ht="43.2" x14ac:dyDescent="0.3">
      <c r="A34" s="2" t="s">
        <v>732</v>
      </c>
      <c r="B34" s="124" t="s">
        <v>156</v>
      </c>
      <c r="C34" s="335" t="s">
        <v>1324</v>
      </c>
      <c r="D34" s="590">
        <v>8</v>
      </c>
      <c r="E34" s="590">
        <v>3</v>
      </c>
      <c r="F34" s="590">
        <v>2</v>
      </c>
      <c r="G34" s="590">
        <v>10</v>
      </c>
      <c r="H34" s="590">
        <v>1</v>
      </c>
      <c r="I34" s="590"/>
      <c r="J34" s="590"/>
      <c r="K34" s="590"/>
      <c r="L34" s="590"/>
      <c r="M34" s="590"/>
      <c r="N34" s="590"/>
      <c r="O34" s="590"/>
      <c r="P34" s="590"/>
      <c r="Q34" s="590"/>
      <c r="R34" s="590"/>
      <c r="S34" s="590"/>
      <c r="T34" s="590"/>
      <c r="U34" s="590"/>
      <c r="V34" s="590"/>
      <c r="W34" s="590"/>
    </row>
    <row r="35" spans="1:23" ht="72" x14ac:dyDescent="0.3">
      <c r="A35" s="2" t="s">
        <v>733</v>
      </c>
      <c r="B35" s="124" t="s">
        <v>503</v>
      </c>
      <c r="C35" s="361" t="s">
        <v>1604</v>
      </c>
      <c r="D35" s="145" t="s">
        <v>1749</v>
      </c>
      <c r="E35" s="145" t="s">
        <v>1750</v>
      </c>
      <c r="F35" s="145" t="s">
        <v>1751</v>
      </c>
      <c r="G35" s="145" t="s">
        <v>1752</v>
      </c>
      <c r="H35" s="145" t="s">
        <v>1771</v>
      </c>
      <c r="I35" s="145"/>
      <c r="J35" s="145"/>
      <c r="K35" s="145"/>
      <c r="L35" s="145"/>
      <c r="M35" s="145"/>
      <c r="N35" s="145"/>
      <c r="O35" s="145"/>
      <c r="P35" s="145"/>
      <c r="Q35" s="145"/>
      <c r="R35" s="145"/>
      <c r="S35" s="145"/>
      <c r="T35" s="145"/>
      <c r="U35" s="145"/>
      <c r="V35" s="145"/>
      <c r="W35" s="145"/>
    </row>
    <row r="36" spans="1:23" ht="28.8" x14ac:dyDescent="0.3">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3">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28.8" x14ac:dyDescent="0.3">
      <c r="A38" s="2" t="s">
        <v>736</v>
      </c>
      <c r="B38" s="124" t="s">
        <v>235</v>
      </c>
      <c r="C38" s="335" t="s">
        <v>1515</v>
      </c>
      <c r="D38" s="587" t="s">
        <v>77</v>
      </c>
      <c r="E38" s="587" t="s">
        <v>76</v>
      </c>
      <c r="F38" s="587" t="s">
        <v>76</v>
      </c>
      <c r="G38" s="587" t="s">
        <v>77</v>
      </c>
      <c r="H38" s="587" t="s">
        <v>76</v>
      </c>
      <c r="I38" s="587" t="s">
        <v>76</v>
      </c>
      <c r="J38" s="587" t="s">
        <v>76</v>
      </c>
      <c r="K38" s="587" t="s">
        <v>76</v>
      </c>
      <c r="L38" s="587" t="s">
        <v>76</v>
      </c>
      <c r="M38" s="587" t="s">
        <v>76</v>
      </c>
      <c r="N38" s="587" t="s">
        <v>76</v>
      </c>
      <c r="O38" s="587" t="s">
        <v>76</v>
      </c>
      <c r="P38" s="587" t="s">
        <v>76</v>
      </c>
      <c r="Q38" s="587" t="s">
        <v>76</v>
      </c>
      <c r="R38" s="587" t="s">
        <v>76</v>
      </c>
      <c r="S38" s="587" t="s">
        <v>76</v>
      </c>
      <c r="T38" s="587" t="s">
        <v>76</v>
      </c>
      <c r="U38" s="587" t="s">
        <v>76</v>
      </c>
      <c r="V38" s="587" t="s">
        <v>76</v>
      </c>
      <c r="W38" s="587" t="s">
        <v>76</v>
      </c>
    </row>
    <row r="39" spans="1:23" ht="129.6" x14ac:dyDescent="0.3">
      <c r="A39" s="2" t="s">
        <v>737</v>
      </c>
      <c r="B39" s="124" t="s">
        <v>158</v>
      </c>
      <c r="C39" s="361" t="s">
        <v>1531</v>
      </c>
      <c r="D39" s="145" t="s">
        <v>1720</v>
      </c>
      <c r="E39" s="145" t="s">
        <v>1717</v>
      </c>
      <c r="F39" s="145" t="s">
        <v>1721</v>
      </c>
      <c r="G39" s="145" t="s">
        <v>1847</v>
      </c>
      <c r="H39" s="145" t="s">
        <v>1718</v>
      </c>
      <c r="I39" s="145"/>
      <c r="J39" s="145"/>
      <c r="K39" s="145"/>
      <c r="L39" s="145"/>
      <c r="M39" s="145"/>
      <c r="N39" s="145"/>
      <c r="O39" s="145"/>
      <c r="P39" s="145"/>
      <c r="Q39" s="145"/>
      <c r="R39" s="145"/>
      <c r="S39" s="145"/>
      <c r="T39" s="145"/>
      <c r="U39" s="145"/>
      <c r="V39" s="145"/>
      <c r="W39" s="145"/>
    </row>
    <row r="40" spans="1:23" x14ac:dyDescent="0.3">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15.2" x14ac:dyDescent="0.3">
      <c r="A41" s="2" t="s">
        <v>739</v>
      </c>
      <c r="B41" s="124" t="s">
        <v>238</v>
      </c>
      <c r="C41" s="335" t="s">
        <v>1514</v>
      </c>
      <c r="D41" s="587" t="s">
        <v>76</v>
      </c>
      <c r="E41" s="587" t="s">
        <v>233</v>
      </c>
      <c r="F41" s="587" t="s">
        <v>233</v>
      </c>
      <c r="G41" s="587" t="s">
        <v>233</v>
      </c>
      <c r="H41" s="587" t="s">
        <v>232</v>
      </c>
      <c r="I41" s="587" t="s">
        <v>76</v>
      </c>
      <c r="J41" s="587" t="s">
        <v>76</v>
      </c>
      <c r="K41" s="587" t="s">
        <v>76</v>
      </c>
      <c r="L41" s="587" t="s">
        <v>76</v>
      </c>
      <c r="M41" s="587" t="s">
        <v>76</v>
      </c>
      <c r="N41" s="587" t="s">
        <v>76</v>
      </c>
      <c r="O41" s="587" t="s">
        <v>76</v>
      </c>
      <c r="P41" s="587" t="s">
        <v>76</v>
      </c>
      <c r="Q41" s="587" t="s">
        <v>76</v>
      </c>
      <c r="R41" s="587" t="s">
        <v>76</v>
      </c>
      <c r="S41" s="587" t="s">
        <v>76</v>
      </c>
      <c r="T41" s="587" t="s">
        <v>76</v>
      </c>
      <c r="U41" s="587" t="s">
        <v>76</v>
      </c>
      <c r="V41" s="587" t="s">
        <v>76</v>
      </c>
      <c r="W41" s="587" t="s">
        <v>76</v>
      </c>
    </row>
    <row r="42" spans="1:23" ht="43.2" x14ac:dyDescent="0.3">
      <c r="A42" s="2" t="s">
        <v>740</v>
      </c>
      <c r="B42" s="124" t="s">
        <v>158</v>
      </c>
      <c r="C42" s="361" t="s">
        <v>1530</v>
      </c>
      <c r="D42" s="145" t="s">
        <v>1123</v>
      </c>
      <c r="E42" s="145" t="s">
        <v>1753</v>
      </c>
      <c r="F42" s="145" t="s">
        <v>1754</v>
      </c>
      <c r="G42" s="145" t="s">
        <v>1755</v>
      </c>
      <c r="H42" s="145" t="s">
        <v>1774</v>
      </c>
      <c r="I42" s="145"/>
      <c r="J42" s="145"/>
      <c r="K42" s="145"/>
      <c r="L42" s="145"/>
      <c r="M42" s="145"/>
      <c r="N42" s="145"/>
      <c r="O42" s="145"/>
      <c r="P42" s="145"/>
      <c r="Q42" s="145"/>
      <c r="R42" s="145"/>
      <c r="S42" s="145"/>
      <c r="T42" s="145"/>
      <c r="U42" s="145"/>
      <c r="V42" s="145"/>
      <c r="W42" s="145"/>
    </row>
    <row r="43" spans="1:23" x14ac:dyDescent="0.3">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15.2" x14ac:dyDescent="0.3">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7" t="s">
        <v>233</v>
      </c>
      <c r="E44" s="587" t="s">
        <v>233</v>
      </c>
      <c r="F44" s="587" t="s">
        <v>76</v>
      </c>
      <c r="G44" s="587" t="s">
        <v>233</v>
      </c>
      <c r="H44" s="587" t="s">
        <v>76</v>
      </c>
      <c r="I44" s="587" t="s">
        <v>76</v>
      </c>
      <c r="J44" s="587" t="s">
        <v>76</v>
      </c>
      <c r="K44" s="587" t="s">
        <v>76</v>
      </c>
      <c r="L44" s="587" t="s">
        <v>76</v>
      </c>
      <c r="M44" s="587" t="s">
        <v>76</v>
      </c>
      <c r="N44" s="587" t="s">
        <v>76</v>
      </c>
      <c r="O44" s="587" t="s">
        <v>76</v>
      </c>
      <c r="P44" s="587" t="s">
        <v>76</v>
      </c>
      <c r="Q44" s="587" t="s">
        <v>76</v>
      </c>
      <c r="R44" s="587" t="s">
        <v>76</v>
      </c>
      <c r="S44" s="587" t="s">
        <v>76</v>
      </c>
      <c r="T44" s="587" t="s">
        <v>76</v>
      </c>
      <c r="U44" s="587" t="s">
        <v>76</v>
      </c>
      <c r="V44" s="587" t="s">
        <v>76</v>
      </c>
      <c r="W44" s="587" t="s">
        <v>76</v>
      </c>
    </row>
    <row r="45" spans="1:23" ht="129.6" x14ac:dyDescent="0.3">
      <c r="A45" s="2" t="s">
        <v>743</v>
      </c>
      <c r="B45" s="124" t="s">
        <v>158</v>
      </c>
      <c r="C45" s="361" t="s">
        <v>1602</v>
      </c>
      <c r="D45" s="145" t="s">
        <v>1715</v>
      </c>
      <c r="E45" s="145" t="s">
        <v>1715</v>
      </c>
      <c r="F45" s="145"/>
      <c r="G45" s="145" t="s">
        <v>1715</v>
      </c>
      <c r="H45" s="145" t="s">
        <v>1718</v>
      </c>
      <c r="I45" s="145"/>
      <c r="J45" s="145"/>
      <c r="K45" s="145"/>
      <c r="L45" s="145"/>
      <c r="M45" s="145"/>
      <c r="N45" s="145"/>
      <c r="O45" s="145"/>
      <c r="P45" s="145"/>
      <c r="Q45" s="145"/>
      <c r="R45" s="145"/>
      <c r="S45" s="145"/>
      <c r="T45" s="145"/>
      <c r="U45" s="145"/>
      <c r="V45" s="145"/>
      <c r="W45" s="145"/>
    </row>
    <row r="46" spans="1:23" ht="57.6" x14ac:dyDescent="0.3">
      <c r="A46" s="2" t="s">
        <v>744</v>
      </c>
      <c r="B46" s="124" t="s">
        <v>507</v>
      </c>
      <c r="C46" s="335" t="s">
        <v>1603</v>
      </c>
      <c r="D46" s="590">
        <v>2</v>
      </c>
      <c r="E46" s="590">
        <v>1</v>
      </c>
      <c r="F46" s="590"/>
      <c r="G46" s="590">
        <v>2</v>
      </c>
      <c r="H46" s="590">
        <v>0</v>
      </c>
      <c r="I46" s="590"/>
      <c r="J46" s="590"/>
      <c r="K46" s="590"/>
      <c r="L46" s="590"/>
      <c r="M46" s="590"/>
      <c r="N46" s="590"/>
      <c r="O46" s="590"/>
      <c r="P46" s="590"/>
      <c r="Q46" s="590"/>
      <c r="R46" s="590"/>
      <c r="S46" s="590"/>
      <c r="T46" s="590"/>
      <c r="U46" s="590"/>
      <c r="V46" s="590"/>
      <c r="W46" s="590"/>
    </row>
    <row r="47" spans="1:23" x14ac:dyDescent="0.3">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86.4" x14ac:dyDescent="0.3">
      <c r="A48" s="2" t="s">
        <v>746</v>
      </c>
      <c r="B48" s="124" t="s">
        <v>1693</v>
      </c>
      <c r="C48" s="335" t="s">
        <v>1694</v>
      </c>
      <c r="D48" s="587" t="s">
        <v>76</v>
      </c>
      <c r="E48" s="587" t="s">
        <v>76</v>
      </c>
      <c r="F48" s="587" t="s">
        <v>76</v>
      </c>
      <c r="G48" s="587" t="s">
        <v>76</v>
      </c>
      <c r="H48" s="587" t="s">
        <v>77</v>
      </c>
      <c r="I48" s="587" t="s">
        <v>76</v>
      </c>
      <c r="J48" s="587" t="s">
        <v>76</v>
      </c>
      <c r="K48" s="587" t="s">
        <v>76</v>
      </c>
      <c r="L48" s="587" t="s">
        <v>76</v>
      </c>
      <c r="M48" s="587" t="s">
        <v>76</v>
      </c>
      <c r="N48" s="587" t="s">
        <v>76</v>
      </c>
      <c r="O48" s="587" t="s">
        <v>76</v>
      </c>
      <c r="P48" s="587" t="s">
        <v>76</v>
      </c>
      <c r="Q48" s="587" t="s">
        <v>76</v>
      </c>
      <c r="R48" s="587" t="s">
        <v>76</v>
      </c>
      <c r="S48" s="587" t="s">
        <v>76</v>
      </c>
      <c r="T48" s="587" t="s">
        <v>76</v>
      </c>
      <c r="U48" s="587" t="s">
        <v>76</v>
      </c>
      <c r="V48" s="587" t="s">
        <v>76</v>
      </c>
      <c r="W48" s="587" t="s">
        <v>76</v>
      </c>
    </row>
    <row r="49" spans="1:23" ht="72" x14ac:dyDescent="0.3">
      <c r="A49" s="2" t="s">
        <v>747</v>
      </c>
      <c r="B49" s="124" t="s">
        <v>1535</v>
      </c>
      <c r="C49" s="312" t="s">
        <v>1628</v>
      </c>
      <c r="D49" s="145" t="s">
        <v>1123</v>
      </c>
      <c r="E49" s="145" t="s">
        <v>1123</v>
      </c>
      <c r="F49" s="145"/>
      <c r="G49" s="145"/>
      <c r="H49" s="145" t="s">
        <v>1848</v>
      </c>
      <c r="I49" s="145"/>
      <c r="J49" s="145"/>
      <c r="K49" s="145"/>
      <c r="L49" s="145"/>
      <c r="M49" s="145"/>
      <c r="N49" s="145"/>
      <c r="O49" s="145"/>
      <c r="P49" s="145"/>
      <c r="Q49" s="145"/>
      <c r="R49" s="145"/>
      <c r="S49" s="145"/>
      <c r="T49" s="145"/>
      <c r="U49" s="145"/>
      <c r="V49" s="145"/>
      <c r="W49" s="145"/>
    </row>
    <row r="50" spans="1:23" x14ac:dyDescent="0.3">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86.4" x14ac:dyDescent="0.3">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7" t="s">
        <v>77</v>
      </c>
      <c r="E51" s="587" t="s">
        <v>76</v>
      </c>
      <c r="F51" s="587" t="s">
        <v>76</v>
      </c>
      <c r="G51" s="587" t="s">
        <v>76</v>
      </c>
      <c r="H51" s="587" t="s">
        <v>77</v>
      </c>
      <c r="I51" s="587" t="s">
        <v>76</v>
      </c>
      <c r="J51" s="587" t="s">
        <v>76</v>
      </c>
      <c r="K51" s="587" t="s">
        <v>76</v>
      </c>
      <c r="L51" s="587" t="s">
        <v>76</v>
      </c>
      <c r="M51" s="587" t="s">
        <v>76</v>
      </c>
      <c r="N51" s="587" t="s">
        <v>76</v>
      </c>
      <c r="O51" s="587" t="s">
        <v>76</v>
      </c>
      <c r="P51" s="587" t="s">
        <v>76</v>
      </c>
      <c r="Q51" s="587" t="s">
        <v>76</v>
      </c>
      <c r="R51" s="587" t="s">
        <v>76</v>
      </c>
      <c r="S51" s="587" t="s">
        <v>76</v>
      </c>
      <c r="T51" s="587" t="s">
        <v>76</v>
      </c>
      <c r="U51" s="587" t="s">
        <v>76</v>
      </c>
      <c r="V51" s="587" t="s">
        <v>76</v>
      </c>
      <c r="W51" s="587" t="s">
        <v>76</v>
      </c>
    </row>
    <row r="52" spans="1:23" ht="72" x14ac:dyDescent="0.3">
      <c r="A52" s="2" t="s">
        <v>750</v>
      </c>
      <c r="B52" s="124" t="s">
        <v>1535</v>
      </c>
      <c r="C52" s="361" t="s">
        <v>1629</v>
      </c>
      <c r="D52" s="145" t="s">
        <v>1798</v>
      </c>
      <c r="E52" s="145" t="s">
        <v>1123</v>
      </c>
      <c r="F52" s="145"/>
      <c r="G52" s="145"/>
      <c r="H52" s="145" t="s">
        <v>1849</v>
      </c>
      <c r="I52" s="145"/>
      <c r="J52" s="145"/>
      <c r="K52" s="145"/>
      <c r="L52" s="145"/>
      <c r="M52" s="145"/>
      <c r="N52" s="145"/>
      <c r="O52" s="145"/>
      <c r="P52" s="145"/>
      <c r="Q52" s="145"/>
      <c r="R52" s="145"/>
      <c r="S52" s="145"/>
      <c r="T52" s="145"/>
      <c r="U52" s="145"/>
      <c r="V52" s="145"/>
      <c r="W52" s="145"/>
    </row>
    <row r="53" spans="1:23" x14ac:dyDescent="0.3">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3">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3.2" x14ac:dyDescent="0.3">
      <c r="A55" s="2" t="s">
        <v>753</v>
      </c>
      <c r="B55" s="99" t="str">
        <f>'6'!B8</f>
        <v>R.3</v>
      </c>
      <c r="C55" s="335" t="s">
        <v>1323</v>
      </c>
      <c r="D55" s="591" t="s">
        <v>76</v>
      </c>
      <c r="E55" s="591" t="s">
        <v>76</v>
      </c>
      <c r="F55" s="593" t="s">
        <v>76</v>
      </c>
      <c r="G55" s="593" t="s">
        <v>76</v>
      </c>
      <c r="H55" s="593" t="s">
        <v>76</v>
      </c>
      <c r="I55" s="593" t="s">
        <v>76</v>
      </c>
      <c r="J55" s="593" t="s">
        <v>76</v>
      </c>
      <c r="K55" s="593" t="s">
        <v>76</v>
      </c>
      <c r="L55" s="593" t="s">
        <v>76</v>
      </c>
      <c r="M55" s="593" t="s">
        <v>76</v>
      </c>
      <c r="N55" s="593" t="s">
        <v>76</v>
      </c>
      <c r="O55" s="593" t="s">
        <v>76</v>
      </c>
      <c r="P55" s="593" t="s">
        <v>76</v>
      </c>
      <c r="Q55" s="593" t="s">
        <v>76</v>
      </c>
      <c r="R55" s="593" t="s">
        <v>76</v>
      </c>
      <c r="S55" s="593" t="s">
        <v>76</v>
      </c>
      <c r="T55" s="593" t="s">
        <v>76</v>
      </c>
      <c r="U55" s="593" t="s">
        <v>76</v>
      </c>
      <c r="V55" s="593" t="s">
        <v>76</v>
      </c>
      <c r="W55" s="593" t="s">
        <v>76</v>
      </c>
    </row>
    <row r="56" spans="1:23" ht="43.2" x14ac:dyDescent="0.3">
      <c r="A56" s="2" t="s">
        <v>754</v>
      </c>
      <c r="B56" s="99" t="str">
        <f>'6'!B9</f>
        <v>R.37</v>
      </c>
      <c r="C56" s="335" t="s">
        <v>1323</v>
      </c>
      <c r="D56" s="591" t="s">
        <v>77</v>
      </c>
      <c r="E56" s="591" t="s">
        <v>77</v>
      </c>
      <c r="F56" s="593" t="s">
        <v>76</v>
      </c>
      <c r="G56" s="593" t="s">
        <v>76</v>
      </c>
      <c r="H56" s="593" t="s">
        <v>76</v>
      </c>
      <c r="I56" s="593" t="s">
        <v>76</v>
      </c>
      <c r="J56" s="593" t="s">
        <v>76</v>
      </c>
      <c r="K56" s="593" t="s">
        <v>76</v>
      </c>
      <c r="L56" s="593" t="s">
        <v>76</v>
      </c>
      <c r="M56" s="593" t="s">
        <v>76</v>
      </c>
      <c r="N56" s="593" t="s">
        <v>76</v>
      </c>
      <c r="O56" s="593" t="s">
        <v>76</v>
      </c>
      <c r="P56" s="593" t="s">
        <v>76</v>
      </c>
      <c r="Q56" s="593" t="s">
        <v>76</v>
      </c>
      <c r="R56" s="593" t="s">
        <v>76</v>
      </c>
      <c r="S56" s="593" t="s">
        <v>76</v>
      </c>
      <c r="T56" s="593" t="s">
        <v>76</v>
      </c>
      <c r="U56" s="593" t="s">
        <v>76</v>
      </c>
      <c r="V56" s="593" t="s">
        <v>76</v>
      </c>
      <c r="W56" s="593" t="s">
        <v>76</v>
      </c>
    </row>
    <row r="57" spans="1:23" ht="43.2" x14ac:dyDescent="0.3">
      <c r="A57" s="2" t="s">
        <v>755</v>
      </c>
      <c r="B57" s="99" t="str">
        <f>'6'!B10</f>
        <v>R.39</v>
      </c>
      <c r="C57" s="335" t="s">
        <v>1323</v>
      </c>
      <c r="D57" s="591" t="s">
        <v>77</v>
      </c>
      <c r="E57" s="591" t="s">
        <v>77</v>
      </c>
      <c r="F57" s="593" t="s">
        <v>76</v>
      </c>
      <c r="G57" s="593" t="s">
        <v>76</v>
      </c>
      <c r="H57" s="593" t="s">
        <v>76</v>
      </c>
      <c r="I57" s="593" t="s">
        <v>76</v>
      </c>
      <c r="J57" s="593" t="s">
        <v>76</v>
      </c>
      <c r="K57" s="593" t="s">
        <v>76</v>
      </c>
      <c r="L57" s="593" t="s">
        <v>76</v>
      </c>
      <c r="M57" s="593" t="s">
        <v>76</v>
      </c>
      <c r="N57" s="593" t="s">
        <v>76</v>
      </c>
      <c r="O57" s="593" t="s">
        <v>76</v>
      </c>
      <c r="P57" s="593" t="s">
        <v>76</v>
      </c>
      <c r="Q57" s="593" t="s">
        <v>76</v>
      </c>
      <c r="R57" s="593" t="s">
        <v>76</v>
      </c>
      <c r="S57" s="593" t="s">
        <v>76</v>
      </c>
      <c r="T57" s="593" t="s">
        <v>76</v>
      </c>
      <c r="U57" s="593" t="s">
        <v>76</v>
      </c>
      <c r="V57" s="593" t="s">
        <v>76</v>
      </c>
      <c r="W57" s="593" t="s">
        <v>76</v>
      </c>
    </row>
    <row r="58" spans="1:23" ht="43.2" x14ac:dyDescent="0.3">
      <c r="A58" s="2" t="s">
        <v>756</v>
      </c>
      <c r="B58" s="99" t="str">
        <f>'6'!B11</f>
        <v>R.41</v>
      </c>
      <c r="C58" s="335" t="s">
        <v>1323</v>
      </c>
      <c r="D58" s="591" t="s">
        <v>77</v>
      </c>
      <c r="E58" s="591" t="s">
        <v>77</v>
      </c>
      <c r="F58" s="593" t="s">
        <v>77</v>
      </c>
      <c r="G58" s="593" t="s">
        <v>76</v>
      </c>
      <c r="H58" s="593" t="s">
        <v>76</v>
      </c>
      <c r="I58" s="593" t="s">
        <v>76</v>
      </c>
      <c r="J58" s="593" t="s">
        <v>76</v>
      </c>
      <c r="K58" s="593" t="s">
        <v>76</v>
      </c>
      <c r="L58" s="593" t="s">
        <v>76</v>
      </c>
      <c r="M58" s="593" t="s">
        <v>76</v>
      </c>
      <c r="N58" s="593" t="s">
        <v>76</v>
      </c>
      <c r="O58" s="593" t="s">
        <v>76</v>
      </c>
      <c r="P58" s="593" t="s">
        <v>76</v>
      </c>
      <c r="Q58" s="593" t="s">
        <v>76</v>
      </c>
      <c r="R58" s="593" t="s">
        <v>76</v>
      </c>
      <c r="S58" s="593" t="s">
        <v>76</v>
      </c>
      <c r="T58" s="593" t="s">
        <v>76</v>
      </c>
      <c r="U58" s="593" t="s">
        <v>76</v>
      </c>
      <c r="V58" s="593" t="s">
        <v>76</v>
      </c>
      <c r="W58" s="593" t="s">
        <v>76</v>
      </c>
    </row>
    <row r="59" spans="1:23" ht="43.2" x14ac:dyDescent="0.3">
      <c r="A59" s="2" t="s">
        <v>757</v>
      </c>
      <c r="B59" s="99" t="str">
        <f>'6'!B12</f>
        <v>R.42</v>
      </c>
      <c r="C59" s="335" t="s">
        <v>1323</v>
      </c>
      <c r="D59" s="591" t="s">
        <v>76</v>
      </c>
      <c r="E59" s="591" t="s">
        <v>76</v>
      </c>
      <c r="F59" s="593" t="s">
        <v>76</v>
      </c>
      <c r="G59" s="593" t="s">
        <v>77</v>
      </c>
      <c r="H59" s="593" t="s">
        <v>76</v>
      </c>
      <c r="I59" s="593" t="s">
        <v>76</v>
      </c>
      <c r="J59" s="593" t="s">
        <v>76</v>
      </c>
      <c r="K59" s="593" t="s">
        <v>76</v>
      </c>
      <c r="L59" s="593" t="s">
        <v>76</v>
      </c>
      <c r="M59" s="593" t="s">
        <v>76</v>
      </c>
      <c r="N59" s="593" t="s">
        <v>76</v>
      </c>
      <c r="O59" s="593" t="s">
        <v>76</v>
      </c>
      <c r="P59" s="593" t="s">
        <v>76</v>
      </c>
      <c r="Q59" s="593" t="s">
        <v>76</v>
      </c>
      <c r="R59" s="593" t="s">
        <v>76</v>
      </c>
      <c r="S59" s="593" t="s">
        <v>76</v>
      </c>
      <c r="T59" s="593" t="s">
        <v>76</v>
      </c>
      <c r="U59" s="593" t="s">
        <v>76</v>
      </c>
      <c r="V59" s="593" t="s">
        <v>76</v>
      </c>
      <c r="W59" s="593" t="s">
        <v>76</v>
      </c>
    </row>
    <row r="60" spans="1:23" x14ac:dyDescent="0.3">
      <c r="A60" s="2" t="s">
        <v>758</v>
      </c>
      <c r="B60" s="129" t="s">
        <v>1601</v>
      </c>
      <c r="C60" s="335" t="s">
        <v>1534</v>
      </c>
      <c r="D60" s="127"/>
      <c r="E60" s="127"/>
      <c r="F60" s="594"/>
      <c r="G60" s="594"/>
      <c r="H60" s="594"/>
      <c r="I60" s="594"/>
      <c r="J60" s="594"/>
      <c r="K60" s="594"/>
      <c r="L60" s="594"/>
      <c r="M60" s="594"/>
      <c r="N60" s="594"/>
      <c r="O60" s="594"/>
      <c r="P60" s="594"/>
      <c r="Q60" s="594"/>
      <c r="R60" s="594"/>
      <c r="S60" s="594"/>
      <c r="T60" s="594"/>
      <c r="U60" s="594"/>
      <c r="V60" s="594"/>
      <c r="W60" s="594"/>
    </row>
    <row r="61" spans="1:23" ht="43.2" x14ac:dyDescent="0.3">
      <c r="A61" s="2" t="s">
        <v>759</v>
      </c>
      <c r="B61" s="99" t="str">
        <f>'6'!B35</f>
        <v>KAZL-R.1</v>
      </c>
      <c r="C61" s="335" t="s">
        <v>1323</v>
      </c>
      <c r="D61" s="591" t="s">
        <v>76</v>
      </c>
      <c r="E61" s="591" t="s">
        <v>76</v>
      </c>
      <c r="F61" s="593" t="s">
        <v>76</v>
      </c>
      <c r="G61" s="593" t="s">
        <v>77</v>
      </c>
      <c r="H61" s="593" t="s">
        <v>76</v>
      </c>
      <c r="I61" s="593" t="s">
        <v>76</v>
      </c>
      <c r="J61" s="593" t="s">
        <v>76</v>
      </c>
      <c r="K61" s="593" t="s">
        <v>76</v>
      </c>
      <c r="L61" s="593" t="s">
        <v>76</v>
      </c>
      <c r="M61" s="593" t="s">
        <v>76</v>
      </c>
      <c r="N61" s="593" t="s">
        <v>76</v>
      </c>
      <c r="O61" s="593" t="s">
        <v>76</v>
      </c>
      <c r="P61" s="593" t="s">
        <v>76</v>
      </c>
      <c r="Q61" s="593" t="s">
        <v>76</v>
      </c>
      <c r="R61" s="593" t="s">
        <v>76</v>
      </c>
      <c r="S61" s="593" t="s">
        <v>76</v>
      </c>
      <c r="T61" s="593" t="s">
        <v>76</v>
      </c>
      <c r="U61" s="593" t="s">
        <v>76</v>
      </c>
      <c r="V61" s="593" t="s">
        <v>76</v>
      </c>
      <c r="W61" s="593" t="s">
        <v>76</v>
      </c>
    </row>
    <row r="62" spans="1:23" ht="43.2" x14ac:dyDescent="0.3">
      <c r="A62" s="2" t="s">
        <v>760</v>
      </c>
      <c r="B62" s="99" t="str">
        <f>'6'!B36</f>
        <v>KAZL-R.2</v>
      </c>
      <c r="C62" s="335" t="s">
        <v>1323</v>
      </c>
      <c r="D62" s="591" t="s">
        <v>76</v>
      </c>
      <c r="E62" s="591" t="s">
        <v>76</v>
      </c>
      <c r="F62" s="593" t="s">
        <v>76</v>
      </c>
      <c r="G62" s="593" t="s">
        <v>76</v>
      </c>
      <c r="H62" s="593" t="s">
        <v>76</v>
      </c>
      <c r="I62" s="593" t="s">
        <v>76</v>
      </c>
      <c r="J62" s="593" t="s">
        <v>76</v>
      </c>
      <c r="K62" s="593" t="s">
        <v>76</v>
      </c>
      <c r="L62" s="593" t="s">
        <v>76</v>
      </c>
      <c r="M62" s="593" t="s">
        <v>76</v>
      </c>
      <c r="N62" s="593" t="s">
        <v>76</v>
      </c>
      <c r="O62" s="593" t="s">
        <v>76</v>
      </c>
      <c r="P62" s="593" t="s">
        <v>76</v>
      </c>
      <c r="Q62" s="593" t="s">
        <v>76</v>
      </c>
      <c r="R62" s="593" t="s">
        <v>76</v>
      </c>
      <c r="S62" s="593" t="s">
        <v>76</v>
      </c>
      <c r="T62" s="593" t="s">
        <v>76</v>
      </c>
      <c r="U62" s="593" t="s">
        <v>76</v>
      </c>
      <c r="V62" s="593" t="s">
        <v>76</v>
      </c>
      <c r="W62" s="593" t="s">
        <v>76</v>
      </c>
    </row>
    <row r="63" spans="1:23" ht="43.2" x14ac:dyDescent="0.3">
      <c r="A63" s="2" t="s">
        <v>761</v>
      </c>
      <c r="B63" s="99" t="str">
        <f>'6'!B37</f>
        <v>KAZL-R.3</v>
      </c>
      <c r="C63" s="335" t="s">
        <v>1323</v>
      </c>
      <c r="D63" s="591" t="s">
        <v>76</v>
      </c>
      <c r="E63" s="591" t="s">
        <v>76</v>
      </c>
      <c r="F63" s="593" t="s">
        <v>76</v>
      </c>
      <c r="G63" s="593" t="s">
        <v>76</v>
      </c>
      <c r="H63" s="593" t="s">
        <v>76</v>
      </c>
      <c r="I63" s="593" t="s">
        <v>76</v>
      </c>
      <c r="J63" s="593" t="s">
        <v>76</v>
      </c>
      <c r="K63" s="593" t="s">
        <v>76</v>
      </c>
      <c r="L63" s="593" t="s">
        <v>76</v>
      </c>
      <c r="M63" s="593" t="s">
        <v>76</v>
      </c>
      <c r="N63" s="593" t="s">
        <v>76</v>
      </c>
      <c r="O63" s="593" t="s">
        <v>76</v>
      </c>
      <c r="P63" s="593" t="s">
        <v>76</v>
      </c>
      <c r="Q63" s="593" t="s">
        <v>76</v>
      </c>
      <c r="R63" s="593" t="s">
        <v>76</v>
      </c>
      <c r="S63" s="593" t="s">
        <v>76</v>
      </c>
      <c r="T63" s="593" t="s">
        <v>76</v>
      </c>
      <c r="U63" s="593" t="s">
        <v>76</v>
      </c>
      <c r="V63" s="593" t="s">
        <v>76</v>
      </c>
      <c r="W63" s="593" t="s">
        <v>76</v>
      </c>
    </row>
    <row r="64" spans="1:23" ht="43.2" x14ac:dyDescent="0.3">
      <c r="A64" s="2" t="s">
        <v>762</v>
      </c>
      <c r="B64" s="99" t="str">
        <f>'6'!B38</f>
        <v>KAZL-P.4</v>
      </c>
      <c r="C64" s="335" t="s">
        <v>1323</v>
      </c>
      <c r="D64" s="591" t="s">
        <v>76</v>
      </c>
      <c r="E64" s="591" t="s">
        <v>76</v>
      </c>
      <c r="F64" s="593" t="s">
        <v>76</v>
      </c>
      <c r="G64" s="593" t="s">
        <v>76</v>
      </c>
      <c r="H64" s="593" t="s">
        <v>76</v>
      </c>
      <c r="I64" s="593" t="s">
        <v>76</v>
      </c>
      <c r="J64" s="593" t="s">
        <v>76</v>
      </c>
      <c r="K64" s="593" t="s">
        <v>76</v>
      </c>
      <c r="L64" s="593" t="s">
        <v>76</v>
      </c>
      <c r="M64" s="593" t="s">
        <v>76</v>
      </c>
      <c r="N64" s="593" t="s">
        <v>76</v>
      </c>
      <c r="O64" s="593" t="s">
        <v>76</v>
      </c>
      <c r="P64" s="593" t="s">
        <v>76</v>
      </c>
      <c r="Q64" s="593" t="s">
        <v>76</v>
      </c>
      <c r="R64" s="593" t="s">
        <v>76</v>
      </c>
      <c r="S64" s="593" t="s">
        <v>76</v>
      </c>
      <c r="T64" s="593" t="s">
        <v>76</v>
      </c>
      <c r="U64" s="593" t="s">
        <v>76</v>
      </c>
      <c r="V64" s="593" t="s">
        <v>76</v>
      </c>
      <c r="W64" s="593" t="s">
        <v>76</v>
      </c>
    </row>
    <row r="65" spans="1:23" ht="43.2" x14ac:dyDescent="0.3">
      <c r="A65" s="2" t="s">
        <v>763</v>
      </c>
      <c r="B65" s="99" t="str">
        <f>'6'!B39</f>
        <v>KAZL-P.5</v>
      </c>
      <c r="C65" s="335" t="s">
        <v>1323</v>
      </c>
      <c r="D65" s="591" t="s">
        <v>76</v>
      </c>
      <c r="E65" s="591" t="s">
        <v>76</v>
      </c>
      <c r="F65" s="593" t="s">
        <v>76</v>
      </c>
      <c r="G65" s="593" t="s">
        <v>76</v>
      </c>
      <c r="H65" s="593" t="s">
        <v>76</v>
      </c>
      <c r="I65" s="593" t="s">
        <v>76</v>
      </c>
      <c r="J65" s="593" t="s">
        <v>76</v>
      </c>
      <c r="K65" s="593" t="s">
        <v>76</v>
      </c>
      <c r="L65" s="593" t="s">
        <v>76</v>
      </c>
      <c r="M65" s="593" t="s">
        <v>76</v>
      </c>
      <c r="N65" s="593" t="s">
        <v>76</v>
      </c>
      <c r="O65" s="593" t="s">
        <v>76</v>
      </c>
      <c r="P65" s="593" t="s">
        <v>76</v>
      </c>
      <c r="Q65" s="593" t="s">
        <v>76</v>
      </c>
      <c r="R65" s="593" t="s">
        <v>76</v>
      </c>
      <c r="S65" s="593" t="s">
        <v>76</v>
      </c>
      <c r="T65" s="593" t="s">
        <v>76</v>
      </c>
      <c r="U65" s="593" t="s">
        <v>76</v>
      </c>
      <c r="V65" s="593" t="s">
        <v>76</v>
      </c>
      <c r="W65" s="593" t="s">
        <v>76</v>
      </c>
    </row>
    <row r="66" spans="1:23" ht="43.2" x14ac:dyDescent="0.3">
      <c r="A66" s="2" t="s">
        <v>764</v>
      </c>
      <c r="B66" s="99" t="str">
        <f>'6'!B40</f>
        <v>KAZL-P.6</v>
      </c>
      <c r="C66" s="335" t="s">
        <v>1323</v>
      </c>
      <c r="D66" s="591" t="s">
        <v>76</v>
      </c>
      <c r="E66" s="591" t="s">
        <v>76</v>
      </c>
      <c r="F66" s="593" t="s">
        <v>76</v>
      </c>
      <c r="G66" s="593" t="s">
        <v>76</v>
      </c>
      <c r="H66" s="593" t="s">
        <v>76</v>
      </c>
      <c r="I66" s="593" t="s">
        <v>76</v>
      </c>
      <c r="J66" s="593" t="s">
        <v>76</v>
      </c>
      <c r="K66" s="593" t="s">
        <v>76</v>
      </c>
      <c r="L66" s="593" t="s">
        <v>76</v>
      </c>
      <c r="M66" s="593" t="s">
        <v>76</v>
      </c>
      <c r="N66" s="593" t="s">
        <v>76</v>
      </c>
      <c r="O66" s="593" t="s">
        <v>76</v>
      </c>
      <c r="P66" s="593" t="s">
        <v>76</v>
      </c>
      <c r="Q66" s="593" t="s">
        <v>76</v>
      </c>
      <c r="R66" s="593" t="s">
        <v>76</v>
      </c>
      <c r="S66" s="593" t="s">
        <v>76</v>
      </c>
      <c r="T66" s="593" t="s">
        <v>76</v>
      </c>
      <c r="U66" s="593" t="s">
        <v>76</v>
      </c>
      <c r="V66" s="593" t="s">
        <v>76</v>
      </c>
      <c r="W66" s="593" t="s">
        <v>76</v>
      </c>
    </row>
    <row r="67" spans="1:23" ht="43.2" x14ac:dyDescent="0.3">
      <c r="A67" s="2" t="s">
        <v>765</v>
      </c>
      <c r="B67" s="99" t="str">
        <f>'6'!B41</f>
        <v>KAZL-P.7</v>
      </c>
      <c r="C67" s="335" t="s">
        <v>1323</v>
      </c>
      <c r="D67" s="591" t="s">
        <v>76</v>
      </c>
      <c r="E67" s="591" t="s">
        <v>76</v>
      </c>
      <c r="F67" s="593" t="s">
        <v>76</v>
      </c>
      <c r="G67" s="593" t="s">
        <v>76</v>
      </c>
      <c r="H67" s="593" t="s">
        <v>76</v>
      </c>
      <c r="I67" s="593" t="s">
        <v>76</v>
      </c>
      <c r="J67" s="593" t="s">
        <v>76</v>
      </c>
      <c r="K67" s="593" t="s">
        <v>76</v>
      </c>
      <c r="L67" s="593" t="s">
        <v>76</v>
      </c>
      <c r="M67" s="593" t="s">
        <v>76</v>
      </c>
      <c r="N67" s="593" t="s">
        <v>76</v>
      </c>
      <c r="O67" s="593" t="s">
        <v>76</v>
      </c>
      <c r="P67" s="593" t="s">
        <v>76</v>
      </c>
      <c r="Q67" s="593" t="s">
        <v>76</v>
      </c>
      <c r="R67" s="593" t="s">
        <v>76</v>
      </c>
      <c r="S67" s="593" t="s">
        <v>76</v>
      </c>
      <c r="T67" s="593" t="s">
        <v>76</v>
      </c>
      <c r="U67" s="593" t="s">
        <v>76</v>
      </c>
      <c r="V67" s="593" t="s">
        <v>76</v>
      </c>
      <c r="W67" s="593" t="s">
        <v>76</v>
      </c>
    </row>
    <row r="68" spans="1:23" ht="43.2" x14ac:dyDescent="0.3">
      <c r="A68" s="2" t="s">
        <v>766</v>
      </c>
      <c r="B68" s="99" t="str">
        <f>'6'!B42</f>
        <v>KAZL-P.8</v>
      </c>
      <c r="C68" s="335" t="s">
        <v>1323</v>
      </c>
      <c r="D68" s="591" t="s">
        <v>76</v>
      </c>
      <c r="E68" s="591" t="s">
        <v>76</v>
      </c>
      <c r="F68" s="593" t="s">
        <v>76</v>
      </c>
      <c r="G68" s="593" t="s">
        <v>76</v>
      </c>
      <c r="H68" s="593" t="s">
        <v>76</v>
      </c>
      <c r="I68" s="593" t="s">
        <v>76</v>
      </c>
      <c r="J68" s="593" t="s">
        <v>76</v>
      </c>
      <c r="K68" s="593" t="s">
        <v>76</v>
      </c>
      <c r="L68" s="593" t="s">
        <v>76</v>
      </c>
      <c r="M68" s="593" t="s">
        <v>76</v>
      </c>
      <c r="N68" s="593" t="s">
        <v>76</v>
      </c>
      <c r="O68" s="593" t="s">
        <v>76</v>
      </c>
      <c r="P68" s="593" t="s">
        <v>76</v>
      </c>
      <c r="Q68" s="593" t="s">
        <v>76</v>
      </c>
      <c r="R68" s="593" t="s">
        <v>76</v>
      </c>
      <c r="S68" s="593" t="s">
        <v>76</v>
      </c>
      <c r="T68" s="593" t="s">
        <v>76</v>
      </c>
      <c r="U68" s="593" t="s">
        <v>76</v>
      </c>
      <c r="V68" s="593" t="s">
        <v>76</v>
      </c>
      <c r="W68" s="593" t="s">
        <v>76</v>
      </c>
    </row>
    <row r="69" spans="1:23" ht="43.2" x14ac:dyDescent="0.3">
      <c r="A69" s="2" t="s">
        <v>767</v>
      </c>
      <c r="B69" s="99" t="str">
        <f>'6'!B43</f>
        <v>KAZL-P.9</v>
      </c>
      <c r="C69" s="335" t="s">
        <v>1323</v>
      </c>
      <c r="D69" s="591" t="s">
        <v>76</v>
      </c>
      <c r="E69" s="591" t="s">
        <v>76</v>
      </c>
      <c r="F69" s="593" t="s">
        <v>76</v>
      </c>
      <c r="G69" s="593" t="s">
        <v>76</v>
      </c>
      <c r="H69" s="593" t="s">
        <v>76</v>
      </c>
      <c r="I69" s="593" t="s">
        <v>76</v>
      </c>
      <c r="J69" s="593" t="s">
        <v>76</v>
      </c>
      <c r="K69" s="593" t="s">
        <v>76</v>
      </c>
      <c r="L69" s="593" t="s">
        <v>76</v>
      </c>
      <c r="M69" s="593" t="s">
        <v>76</v>
      </c>
      <c r="N69" s="593" t="s">
        <v>76</v>
      </c>
      <c r="O69" s="593" t="s">
        <v>76</v>
      </c>
      <c r="P69" s="593" t="s">
        <v>76</v>
      </c>
      <c r="Q69" s="593" t="s">
        <v>76</v>
      </c>
      <c r="R69" s="593" t="s">
        <v>76</v>
      </c>
      <c r="S69" s="593" t="s">
        <v>76</v>
      </c>
      <c r="T69" s="593" t="s">
        <v>76</v>
      </c>
      <c r="U69" s="593" t="s">
        <v>76</v>
      </c>
      <c r="V69" s="593" t="s">
        <v>76</v>
      </c>
      <c r="W69" s="593" t="s">
        <v>76</v>
      </c>
    </row>
    <row r="70" spans="1:23" ht="43.2" x14ac:dyDescent="0.3">
      <c r="A70" s="2" t="s">
        <v>768</v>
      </c>
      <c r="B70" s="130" t="str">
        <f>'6'!B44</f>
        <v>KAZL-P.10</v>
      </c>
      <c r="C70" s="335" t="s">
        <v>1323</v>
      </c>
      <c r="D70" s="592" t="s">
        <v>76</v>
      </c>
      <c r="E70" s="592" t="s">
        <v>76</v>
      </c>
      <c r="F70" s="595" t="s">
        <v>76</v>
      </c>
      <c r="G70" s="595" t="s">
        <v>76</v>
      </c>
      <c r="H70" s="595" t="s">
        <v>76</v>
      </c>
      <c r="I70" s="595" t="s">
        <v>76</v>
      </c>
      <c r="J70" s="595" t="s">
        <v>76</v>
      </c>
      <c r="K70" s="595" t="s">
        <v>76</v>
      </c>
      <c r="L70" s="595" t="s">
        <v>76</v>
      </c>
      <c r="M70" s="595" t="s">
        <v>76</v>
      </c>
      <c r="N70" s="595" t="s">
        <v>76</v>
      </c>
      <c r="O70" s="595" t="s">
        <v>76</v>
      </c>
      <c r="P70" s="595" t="s">
        <v>76</v>
      </c>
      <c r="Q70" s="595" t="s">
        <v>76</v>
      </c>
      <c r="R70" s="595" t="s">
        <v>76</v>
      </c>
      <c r="S70" s="595" t="s">
        <v>76</v>
      </c>
      <c r="T70" s="595" t="s">
        <v>76</v>
      </c>
      <c r="U70" s="595" t="s">
        <v>76</v>
      </c>
      <c r="V70" s="595" t="s">
        <v>76</v>
      </c>
      <c r="W70" s="595" t="s">
        <v>76</v>
      </c>
    </row>
    <row r="71" spans="1:23" x14ac:dyDescent="0.3">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3">
      <c r="A72" s="2" t="s">
        <v>770</v>
      </c>
      <c r="B72" s="125" t="s">
        <v>508</v>
      </c>
      <c r="C72" s="335" t="s">
        <v>1515</v>
      </c>
      <c r="D72" s="587" t="s">
        <v>77</v>
      </c>
      <c r="E72" s="587" t="s">
        <v>77</v>
      </c>
      <c r="F72" s="587" t="s">
        <v>76</v>
      </c>
      <c r="G72" s="587" t="s">
        <v>76</v>
      </c>
      <c r="H72" s="587" t="s">
        <v>76</v>
      </c>
      <c r="I72" s="587" t="s">
        <v>76</v>
      </c>
      <c r="J72" s="587" t="s">
        <v>76</v>
      </c>
      <c r="K72" s="587" t="s">
        <v>76</v>
      </c>
      <c r="L72" s="587" t="s">
        <v>76</v>
      </c>
      <c r="M72" s="587" t="s">
        <v>76</v>
      </c>
      <c r="N72" s="587" t="s">
        <v>76</v>
      </c>
      <c r="O72" s="587" t="s">
        <v>76</v>
      </c>
      <c r="P72" s="587" t="s">
        <v>76</v>
      </c>
      <c r="Q72" s="587" t="s">
        <v>76</v>
      </c>
      <c r="R72" s="587" t="s">
        <v>76</v>
      </c>
      <c r="S72" s="587" t="s">
        <v>76</v>
      </c>
      <c r="T72" s="587" t="s">
        <v>76</v>
      </c>
      <c r="U72" s="587" t="s">
        <v>76</v>
      </c>
      <c r="V72" s="587" t="s">
        <v>76</v>
      </c>
      <c r="W72" s="587" t="s">
        <v>76</v>
      </c>
    </row>
    <row r="73" spans="1:23" ht="86.4" x14ac:dyDescent="0.3">
      <c r="A73" s="2" t="s">
        <v>771</v>
      </c>
      <c r="B73" s="127" t="s">
        <v>509</v>
      </c>
      <c r="C73" s="335" t="s">
        <v>1630</v>
      </c>
      <c r="D73" s="587" t="s">
        <v>76</v>
      </c>
      <c r="E73" s="587" t="s">
        <v>76</v>
      </c>
      <c r="F73" s="587" t="s">
        <v>76</v>
      </c>
      <c r="G73" s="587" t="s">
        <v>77</v>
      </c>
      <c r="H73" s="587" t="s">
        <v>77</v>
      </c>
      <c r="I73" s="587" t="s">
        <v>76</v>
      </c>
      <c r="J73" s="587" t="s">
        <v>76</v>
      </c>
      <c r="K73" s="587" t="s">
        <v>76</v>
      </c>
      <c r="L73" s="587" t="s">
        <v>76</v>
      </c>
      <c r="M73" s="587" t="s">
        <v>76</v>
      </c>
      <c r="N73" s="587" t="s">
        <v>76</v>
      </c>
      <c r="O73" s="587" t="s">
        <v>76</v>
      </c>
      <c r="P73" s="587" t="s">
        <v>76</v>
      </c>
      <c r="Q73" s="587" t="s">
        <v>76</v>
      </c>
      <c r="R73" s="587" t="s">
        <v>76</v>
      </c>
      <c r="S73" s="587" t="s">
        <v>76</v>
      </c>
      <c r="T73" s="587" t="s">
        <v>76</v>
      </c>
      <c r="U73" s="587" t="s">
        <v>76</v>
      </c>
      <c r="V73" s="587" t="s">
        <v>76</v>
      </c>
      <c r="W73" s="587" t="s">
        <v>76</v>
      </c>
    </row>
    <row r="74" spans="1:23" ht="86.4" x14ac:dyDescent="0.3">
      <c r="A74" s="2" t="s">
        <v>772</v>
      </c>
      <c r="B74" s="127" t="s">
        <v>1675</v>
      </c>
      <c r="C74" s="335" t="s">
        <v>1516</v>
      </c>
      <c r="D74" s="587" t="s">
        <v>76</v>
      </c>
      <c r="E74" s="587" t="s">
        <v>76</v>
      </c>
      <c r="F74" s="587" t="s">
        <v>76</v>
      </c>
      <c r="G74" s="587" t="s">
        <v>76</v>
      </c>
      <c r="H74" s="587" t="s">
        <v>76</v>
      </c>
      <c r="I74" s="587" t="s">
        <v>76</v>
      </c>
      <c r="J74" s="587" t="s">
        <v>76</v>
      </c>
      <c r="K74" s="587" t="s">
        <v>76</v>
      </c>
      <c r="L74" s="587" t="s">
        <v>76</v>
      </c>
      <c r="M74" s="587" t="s">
        <v>76</v>
      </c>
      <c r="N74" s="587" t="s">
        <v>76</v>
      </c>
      <c r="O74" s="587" t="s">
        <v>76</v>
      </c>
      <c r="P74" s="587" t="s">
        <v>76</v>
      </c>
      <c r="Q74" s="587" t="s">
        <v>76</v>
      </c>
      <c r="R74" s="587" t="s">
        <v>76</v>
      </c>
      <c r="S74" s="587" t="s">
        <v>76</v>
      </c>
      <c r="T74" s="587" t="s">
        <v>76</v>
      </c>
      <c r="U74" s="587" t="s">
        <v>76</v>
      </c>
      <c r="V74" s="587" t="s">
        <v>76</v>
      </c>
      <c r="W74" s="587" t="s">
        <v>76</v>
      </c>
    </row>
    <row r="75" spans="1:23" ht="86.4" x14ac:dyDescent="0.3">
      <c r="A75" s="2" t="s">
        <v>773</v>
      </c>
      <c r="B75" s="127" t="s">
        <v>516</v>
      </c>
      <c r="C75" s="335" t="s">
        <v>1517</v>
      </c>
      <c r="D75" s="587" t="s">
        <v>77</v>
      </c>
      <c r="E75" s="587" t="s">
        <v>77</v>
      </c>
      <c r="F75" s="587" t="s">
        <v>76</v>
      </c>
      <c r="G75" s="587" t="s">
        <v>76</v>
      </c>
      <c r="H75" s="587" t="s">
        <v>76</v>
      </c>
      <c r="I75" s="587" t="s">
        <v>76</v>
      </c>
      <c r="J75" s="587" t="s">
        <v>76</v>
      </c>
      <c r="K75" s="587" t="s">
        <v>76</v>
      </c>
      <c r="L75" s="587" t="s">
        <v>76</v>
      </c>
      <c r="M75" s="587" t="s">
        <v>76</v>
      </c>
      <c r="N75" s="587" t="s">
        <v>76</v>
      </c>
      <c r="O75" s="587" t="s">
        <v>76</v>
      </c>
      <c r="P75" s="587" t="s">
        <v>76</v>
      </c>
      <c r="Q75" s="587" t="s">
        <v>76</v>
      </c>
      <c r="R75" s="587" t="s">
        <v>76</v>
      </c>
      <c r="S75" s="587" t="s">
        <v>76</v>
      </c>
      <c r="T75" s="587" t="s">
        <v>76</v>
      </c>
      <c r="U75" s="587" t="s">
        <v>76</v>
      </c>
      <c r="V75" s="587" t="s">
        <v>76</v>
      </c>
      <c r="W75" s="587" t="s">
        <v>76</v>
      </c>
    </row>
    <row r="76" spans="1:23" ht="86.4" x14ac:dyDescent="0.3">
      <c r="A76" s="2" t="s">
        <v>774</v>
      </c>
      <c r="B76" s="127" t="s">
        <v>510</v>
      </c>
      <c r="C76" s="335" t="s">
        <v>1518</v>
      </c>
      <c r="D76" s="587" t="s">
        <v>77</v>
      </c>
      <c r="E76" s="587" t="s">
        <v>77</v>
      </c>
      <c r="F76" s="587" t="s">
        <v>77</v>
      </c>
      <c r="G76" s="587" t="s">
        <v>77</v>
      </c>
      <c r="H76" s="587" t="s">
        <v>77</v>
      </c>
      <c r="I76" s="587" t="s">
        <v>76</v>
      </c>
      <c r="J76" s="587" t="s">
        <v>76</v>
      </c>
      <c r="K76" s="587" t="s">
        <v>76</v>
      </c>
      <c r="L76" s="587" t="s">
        <v>76</v>
      </c>
      <c r="M76" s="587" t="s">
        <v>76</v>
      </c>
      <c r="N76" s="587" t="s">
        <v>76</v>
      </c>
      <c r="O76" s="587" t="s">
        <v>76</v>
      </c>
      <c r="P76" s="587" t="s">
        <v>76</v>
      </c>
      <c r="Q76" s="587" t="s">
        <v>76</v>
      </c>
      <c r="R76" s="587" t="s">
        <v>76</v>
      </c>
      <c r="S76" s="587" t="s">
        <v>76</v>
      </c>
      <c r="T76" s="587" t="s">
        <v>76</v>
      </c>
      <c r="U76" s="587" t="s">
        <v>76</v>
      </c>
      <c r="V76" s="587" t="s">
        <v>76</v>
      </c>
      <c r="W76" s="587" t="s">
        <v>76</v>
      </c>
    </row>
    <row r="77" spans="1:23" ht="43.2" x14ac:dyDescent="0.3">
      <c r="A77" s="2" t="s">
        <v>775</v>
      </c>
      <c r="B77" s="127" t="s">
        <v>511</v>
      </c>
      <c r="C77" s="335" t="s">
        <v>1519</v>
      </c>
      <c r="D77" s="587" t="s">
        <v>77</v>
      </c>
      <c r="E77" s="587" t="s">
        <v>77</v>
      </c>
      <c r="F77" s="587" t="s">
        <v>76</v>
      </c>
      <c r="G77" s="587" t="s">
        <v>76</v>
      </c>
      <c r="H77" s="587" t="s">
        <v>76</v>
      </c>
      <c r="I77" s="587" t="s">
        <v>76</v>
      </c>
      <c r="J77" s="587" t="s">
        <v>76</v>
      </c>
      <c r="K77" s="587" t="s">
        <v>76</v>
      </c>
      <c r="L77" s="587" t="s">
        <v>76</v>
      </c>
      <c r="M77" s="587" t="s">
        <v>76</v>
      </c>
      <c r="N77" s="587" t="s">
        <v>76</v>
      </c>
      <c r="O77" s="587" t="s">
        <v>76</v>
      </c>
      <c r="P77" s="587" t="s">
        <v>76</v>
      </c>
      <c r="Q77" s="587" t="s">
        <v>76</v>
      </c>
      <c r="R77" s="587" t="s">
        <v>76</v>
      </c>
      <c r="S77" s="587" t="s">
        <v>76</v>
      </c>
      <c r="T77" s="587" t="s">
        <v>76</v>
      </c>
      <c r="U77" s="587" t="s">
        <v>76</v>
      </c>
      <c r="V77" s="587" t="s">
        <v>76</v>
      </c>
      <c r="W77" s="587" t="s">
        <v>76</v>
      </c>
    </row>
    <row r="78" spans="1:23" ht="43.2" x14ac:dyDescent="0.3">
      <c r="A78" s="2" t="s">
        <v>776</v>
      </c>
      <c r="B78" s="127" t="s">
        <v>512</v>
      </c>
      <c r="C78" s="335" t="s">
        <v>1520</v>
      </c>
      <c r="D78" s="587" t="s">
        <v>77</v>
      </c>
      <c r="E78" s="587" t="s">
        <v>77</v>
      </c>
      <c r="F78" s="587" t="s">
        <v>76</v>
      </c>
      <c r="G78" s="587" t="s">
        <v>76</v>
      </c>
      <c r="H78" s="587" t="s">
        <v>76</v>
      </c>
      <c r="I78" s="587" t="s">
        <v>76</v>
      </c>
      <c r="J78" s="587" t="s">
        <v>76</v>
      </c>
      <c r="K78" s="587" t="s">
        <v>76</v>
      </c>
      <c r="L78" s="587" t="s">
        <v>76</v>
      </c>
      <c r="M78" s="587" t="s">
        <v>76</v>
      </c>
      <c r="N78" s="587" t="s">
        <v>76</v>
      </c>
      <c r="O78" s="587" t="s">
        <v>76</v>
      </c>
      <c r="P78" s="587" t="s">
        <v>76</v>
      </c>
      <c r="Q78" s="587" t="s">
        <v>76</v>
      </c>
      <c r="R78" s="587" t="s">
        <v>76</v>
      </c>
      <c r="S78" s="587" t="s">
        <v>76</v>
      </c>
      <c r="T78" s="587" t="s">
        <v>76</v>
      </c>
      <c r="U78" s="587" t="s">
        <v>76</v>
      </c>
      <c r="V78" s="587" t="s">
        <v>76</v>
      </c>
      <c r="W78" s="587" t="s">
        <v>76</v>
      </c>
    </row>
    <row r="79" spans="1:23" ht="57.6" x14ac:dyDescent="0.3">
      <c r="A79" s="2" t="s">
        <v>777</v>
      </c>
      <c r="B79" s="127" t="s">
        <v>513</v>
      </c>
      <c r="C79" s="335" t="s">
        <v>1521</v>
      </c>
      <c r="D79" s="587" t="s">
        <v>76</v>
      </c>
      <c r="E79" s="587" t="s">
        <v>76</v>
      </c>
      <c r="F79" s="587" t="s">
        <v>76</v>
      </c>
      <c r="G79" s="587" t="s">
        <v>76</v>
      </c>
      <c r="H79" s="587" t="s">
        <v>76</v>
      </c>
      <c r="I79" s="587" t="s">
        <v>76</v>
      </c>
      <c r="J79" s="587" t="s">
        <v>76</v>
      </c>
      <c r="K79" s="587" t="s">
        <v>76</v>
      </c>
      <c r="L79" s="587" t="s">
        <v>76</v>
      </c>
      <c r="M79" s="587" t="s">
        <v>76</v>
      </c>
      <c r="N79" s="587" t="s">
        <v>76</v>
      </c>
      <c r="O79" s="587" t="s">
        <v>76</v>
      </c>
      <c r="P79" s="587" t="s">
        <v>76</v>
      </c>
      <c r="Q79" s="587" t="s">
        <v>76</v>
      </c>
      <c r="R79" s="587" t="s">
        <v>76</v>
      </c>
      <c r="S79" s="587" t="s">
        <v>76</v>
      </c>
      <c r="T79" s="587" t="s">
        <v>76</v>
      </c>
      <c r="U79" s="587" t="s">
        <v>76</v>
      </c>
      <c r="V79" s="587" t="s">
        <v>76</v>
      </c>
      <c r="W79" s="587" t="s">
        <v>76</v>
      </c>
    </row>
    <row r="80" spans="1:23" ht="43.2" x14ac:dyDescent="0.3">
      <c r="A80" s="2" t="s">
        <v>778</v>
      </c>
      <c r="B80" s="127" t="s">
        <v>514</v>
      </c>
      <c r="C80" s="335" t="s">
        <v>1522</v>
      </c>
      <c r="D80" s="587" t="s">
        <v>77</v>
      </c>
      <c r="E80" s="587" t="s">
        <v>77</v>
      </c>
      <c r="F80" s="587" t="s">
        <v>77</v>
      </c>
      <c r="G80" s="587" t="s">
        <v>76</v>
      </c>
      <c r="H80" s="587" t="s">
        <v>76</v>
      </c>
      <c r="I80" s="587" t="s">
        <v>76</v>
      </c>
      <c r="J80" s="587" t="s">
        <v>76</v>
      </c>
      <c r="K80" s="587" t="s">
        <v>76</v>
      </c>
      <c r="L80" s="587" t="s">
        <v>76</v>
      </c>
      <c r="M80" s="587" t="s">
        <v>76</v>
      </c>
      <c r="N80" s="587" t="s">
        <v>76</v>
      </c>
      <c r="O80" s="587" t="s">
        <v>76</v>
      </c>
      <c r="P80" s="587" t="s">
        <v>76</v>
      </c>
      <c r="Q80" s="587" t="s">
        <v>76</v>
      </c>
      <c r="R80" s="587" t="s">
        <v>76</v>
      </c>
      <c r="S80" s="587" t="s">
        <v>76</v>
      </c>
      <c r="T80" s="587" t="s">
        <v>76</v>
      </c>
      <c r="U80" s="587" t="s">
        <v>76</v>
      </c>
      <c r="V80" s="587" t="s">
        <v>76</v>
      </c>
      <c r="W80" s="587" t="s">
        <v>76</v>
      </c>
    </row>
    <row r="81" spans="1:23" ht="43.2" x14ac:dyDescent="0.3">
      <c r="A81" s="2" t="s">
        <v>779</v>
      </c>
      <c r="B81" s="127" t="s">
        <v>515</v>
      </c>
      <c r="C81" s="335" t="s">
        <v>1523</v>
      </c>
      <c r="D81" s="587" t="s">
        <v>76</v>
      </c>
      <c r="E81" s="587" t="s">
        <v>76</v>
      </c>
      <c r="F81" s="587" t="s">
        <v>76</v>
      </c>
      <c r="G81" s="587" t="s">
        <v>77</v>
      </c>
      <c r="H81" s="587" t="s">
        <v>76</v>
      </c>
      <c r="I81" s="587" t="s">
        <v>76</v>
      </c>
      <c r="J81" s="587" t="s">
        <v>76</v>
      </c>
      <c r="K81" s="587" t="s">
        <v>76</v>
      </c>
      <c r="L81" s="587" t="s">
        <v>76</v>
      </c>
      <c r="M81" s="587" t="s">
        <v>76</v>
      </c>
      <c r="N81" s="587" t="s">
        <v>76</v>
      </c>
      <c r="O81" s="587" t="s">
        <v>76</v>
      </c>
      <c r="P81" s="587" t="s">
        <v>76</v>
      </c>
      <c r="Q81" s="587" t="s">
        <v>76</v>
      </c>
      <c r="R81" s="587" t="s">
        <v>76</v>
      </c>
      <c r="S81" s="587" t="s">
        <v>76</v>
      </c>
      <c r="T81" s="587" t="s">
        <v>76</v>
      </c>
      <c r="U81" s="587" t="s">
        <v>76</v>
      </c>
      <c r="V81" s="587" t="s">
        <v>76</v>
      </c>
      <c r="W81" s="587" t="s">
        <v>76</v>
      </c>
    </row>
    <row r="82" spans="1:23" x14ac:dyDescent="0.3">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D33:W33" xr:uid="{8C6F73D4-F790-4747-A834-7B36F3502F05}">
      <formula1>0</formula1>
      <formula2>2000000</formula2>
    </dataValidation>
    <dataValidation type="whole" allowBlank="1" showInputMessage="1" showErrorMessage="1" prompt="Įveskite sveiką skaičių be tarpų. Maksimali reikšmė - 200." sqref="D34:W34 D46:W46" xr:uid="{7A60F373-7F07-4C39-99EA-71B0E919537B}">
      <formula1>0</formula1>
      <formula2>200</formula2>
    </dataValidation>
    <dataValidation type="textLength" allowBlank="1" showInputMessage="1" showErrorMessage="1" prompt="Maksimalus simbolių skaičius - 500" sqref="D18:W22 D27:W28" xr:uid="{96F05CA7-754D-416D-9F93-B0CD7138D84F}">
      <formula1>0</formula1>
      <formula2>500</formula2>
    </dataValidation>
    <dataValidation type="textLength" allowBlank="1" showInputMessage="1" showErrorMessage="1" prompt="Maksimalus simbolių skaičius - 300" sqref="D35:W35 D24:W24 D39:W39 D42:W42 D45:W45 D49:W49 D52:W52" xr:uid="{AFFEA5F4-B875-4820-806E-927C63E9BAB0}">
      <formula1>0</formula1>
      <formula2>300</formula2>
    </dataValidation>
    <dataValidation type="textLength" allowBlank="1" showInputMessage="1" showErrorMessage="1" prompt="Maksimalus simbolių skaičius - 50" sqref="D31:W31" xr:uid="{91CF2E73-22B8-4C8C-A31D-8AC9F987AB6D}">
      <formula1>0</formula1>
      <formula2>50</formula2>
    </dataValidation>
    <dataValidation type="textLength" allowBlank="1" showInputMessage="1" showErrorMessage="1" prompt="Maksimalus simbolių skaičius - 150" sqref="D25:W26" xr:uid="{CA82A696-0EB7-4EEC-B5CA-B09E3B7CE86F}">
      <formula1>0</formula1>
      <formula2>150</formula2>
    </dataValidation>
    <dataValidation type="textLength" allowBlank="1" showInputMessage="1" showErrorMessage="1" prompt="Maksimalus simbolių skaičius - 1000" sqref="D17:W17" xr:uid="{DAB23080-5FF5-4681-B4B8-05BCA6E4380C}">
      <formula1>0</formula1>
      <formula2>1000</formula2>
    </dataValidation>
    <dataValidation type="textLength" allowBlank="1" showInputMessage="1" showErrorMessage="1" prompt="Maksimalus simbolių skaičius - 200" sqref="D32:W32" xr:uid="{616526F9-DE8B-4766-AB78-CF10054126F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verticalDpi="0"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r:uid="{24B24AAC-A904-4FF2-9D1C-360047C18DFD}">
          <x14:formula1>
            <xm:f>Sąrašai!$A$23:$A$24</xm:f>
          </x14:formula1>
          <xm:sqref>D38:W38 D12:W15 D61:W70 D55:W59 D72:W81 D51:W51 D48:W48</xm:sqref>
        </x14:dataValidation>
        <x14:dataValidation type="list" allowBlank="1" showInputMessage="1" showErrorMessage="1" xr:uid="{2343331C-CC94-4660-88E5-78D3FF6E24E6}">
          <x14:formula1>
            <xm:f>Sąrašai!$A$28:$A$30</xm:f>
          </x14:formula1>
          <xm:sqref>D44:W44 D41:W41</xm:sqref>
        </x14:dataValidation>
        <x14:dataValidation type="list" allowBlank="1" showInputMessage="1" showErrorMessage="1" xr:uid="{2CADBA29-F2D1-4F3C-A614-FFE49CA7EA6D}">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F882-0D99-44B1-AB6F-53D3F0E12A6D}">
  <sheetPr>
    <tabColor theme="0" tint="-0.249977111117893"/>
  </sheetPr>
  <dimension ref="A1:Y268"/>
  <sheetViews>
    <sheetView zoomScaleNormal="100" workbookViewId="0">
      <pane xSplit="3" ySplit="7" topLeftCell="D86" activePane="bottomRight" state="frozen"/>
      <selection pane="topRight"/>
      <selection pane="bottomLeft"/>
      <selection pane="bottomRight" activeCell="C97" sqref="C97"/>
    </sheetView>
  </sheetViews>
  <sheetFormatPr defaultColWidth="9.109375" defaultRowHeight="14.4" x14ac:dyDescent="0.3"/>
  <cols>
    <col min="1" max="1" width="8.6640625" style="13" customWidth="1"/>
    <col min="2" max="2" width="48.6640625" style="13" customWidth="1"/>
    <col min="3" max="3" width="15.6640625" style="15" customWidth="1"/>
    <col min="4" max="23" width="12.6640625" style="219" customWidth="1"/>
    <col min="24" max="24" width="9.109375" style="13"/>
    <col min="25" max="25" width="15.6640625" style="18" hidden="1" customWidth="1"/>
    <col min="26" max="16384" width="9.109375" style="13"/>
  </cols>
  <sheetData>
    <row r="1" spans="1:25" s="38" customFormat="1" ht="18" x14ac:dyDescent="0.3">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3">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3">
      <c r="A3" s="1"/>
      <c r="B3" s="140" t="s">
        <v>1272</v>
      </c>
      <c r="C3" s="205" t="str">
        <f>'1'!C8</f>
        <v>KAZL</v>
      </c>
      <c r="Y3" s="13"/>
    </row>
    <row r="4" spans="1:25" s="1" customFormat="1" x14ac:dyDescent="0.3">
      <c r="D4" s="193"/>
      <c r="E4" s="193"/>
      <c r="F4" s="193"/>
      <c r="G4" s="193"/>
      <c r="H4" s="193"/>
      <c r="I4" s="193"/>
      <c r="J4" s="193"/>
      <c r="K4" s="193"/>
      <c r="L4" s="193"/>
      <c r="M4" s="193"/>
      <c r="N4" s="193"/>
      <c r="O4" s="193"/>
      <c r="P4" s="193"/>
      <c r="Q4" s="193"/>
      <c r="R4" s="193"/>
      <c r="S4" s="193"/>
      <c r="T4" s="193"/>
      <c r="U4" s="193"/>
      <c r="V4" s="193"/>
      <c r="W4" s="193"/>
      <c r="Y4" s="18"/>
    </row>
    <row r="5" spans="1:25" x14ac:dyDescent="0.3">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3">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3">
      <c r="A7" s="1" t="s">
        <v>539</v>
      </c>
      <c r="B7" s="433"/>
      <c r="C7" s="194" t="s">
        <v>160</v>
      </c>
      <c r="D7" s="407" t="str">
        <f>'10'!D7</f>
        <v>Verslo kūrimas ir plėtra</v>
      </c>
      <c r="E7" s="407" t="str">
        <f>'10'!E7</f>
        <v>Bendruomeninio verslo kūrimas ir plėtra</v>
      </c>
      <c r="F7" s="407" t="str">
        <f>'10'!F7</f>
        <v>Kaimų atnaujinimas ir plėtra</v>
      </c>
      <c r="G7" s="407" t="str">
        <f>'10'!G7</f>
        <v>Bendruomeniškumą skatinančios veiklos</v>
      </c>
      <c r="H7" s="407" t="str">
        <f>'10'!H7</f>
        <v>Tarptautinis VVG bendradarbiavimas</v>
      </c>
      <c r="I7" s="407">
        <f>'10'!I7</f>
        <v>0</v>
      </c>
      <c r="J7" s="407">
        <f>'10'!J7</f>
        <v>0</v>
      </c>
      <c r="K7" s="407">
        <f>'10'!K7</f>
        <v>0</v>
      </c>
      <c r="L7" s="407">
        <f>'10'!L7</f>
        <v>0</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3">
      <c r="A8" s="1" t="s">
        <v>540</v>
      </c>
      <c r="B8" s="124" t="s">
        <v>1458</v>
      </c>
      <c r="C8" s="131">
        <f>COUNTIFS(D8:W8,"taip")</f>
        <v>0</v>
      </c>
      <c r="D8" s="409" t="str">
        <f>HLOOKUP(D$6,'10'!D$6:D$70,$Y8,FALSE)</f>
        <v>Ne</v>
      </c>
      <c r="E8" s="410" t="str">
        <f>HLOOKUP(E$6,'10'!E$6:E$70,$Y8,FALSE)</f>
        <v>Ne</v>
      </c>
      <c r="F8" s="410" t="str">
        <f>HLOOKUP(F$6,'10'!F$6:F$70,$Y8,FALSE)</f>
        <v>Ne</v>
      </c>
      <c r="G8" s="410" t="str">
        <f>HLOOKUP(G$6,'10'!G$6:G$70,$Y8,FALSE)</f>
        <v>Ne</v>
      </c>
      <c r="H8" s="410" t="str">
        <f>HLOOKUP(H$6,'10'!H$6:H$70,$Y8,FALSE)</f>
        <v>Ne</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3">
      <c r="A9" s="1" t="s">
        <v>541</v>
      </c>
      <c r="B9" s="130" t="s">
        <v>456</v>
      </c>
      <c r="C9" s="412">
        <f>SUM(D9:W9)</f>
        <v>0</v>
      </c>
      <c r="D9" s="413"/>
      <c r="E9" s="414"/>
      <c r="F9" s="414"/>
      <c r="G9" s="414"/>
      <c r="H9" s="414"/>
      <c r="I9" s="414"/>
      <c r="J9" s="414"/>
      <c r="K9" s="414"/>
      <c r="L9" s="414"/>
      <c r="M9" s="414"/>
      <c r="N9" s="414"/>
      <c r="O9" s="414"/>
      <c r="P9" s="414"/>
      <c r="Q9" s="414"/>
      <c r="R9" s="414"/>
      <c r="S9" s="414"/>
      <c r="T9" s="414"/>
      <c r="U9" s="414"/>
      <c r="V9" s="414"/>
      <c r="W9" s="415"/>
      <c r="Y9" s="121"/>
    </row>
    <row r="10" spans="1:25" x14ac:dyDescent="0.3">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3">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3">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x14ac:dyDescent="0.3">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3">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x14ac:dyDescent="0.3">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3">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3">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3">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3">
      <c r="A19" s="1" t="s">
        <v>551</v>
      </c>
      <c r="B19" s="128" t="s">
        <v>160</v>
      </c>
      <c r="C19" s="429">
        <f>SUM(C11:C16)</f>
        <v>0</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3">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3">
      <c r="A21" s="1" t="s">
        <v>553</v>
      </c>
      <c r="B21" s="1"/>
      <c r="Y21" s="121"/>
    </row>
    <row r="22" spans="1:25" ht="21" x14ac:dyDescent="0.3">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3">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3">
      <c r="A24" s="1" t="s">
        <v>556</v>
      </c>
      <c r="B24" s="124" t="str">
        <f>$B$8</f>
        <v>Ar rodiklis taikomas VPS priemonei?</v>
      </c>
      <c r="C24" s="131">
        <f>COUNTIFS(D24:W24,"taip")</f>
        <v>2</v>
      </c>
      <c r="D24" s="410" t="str">
        <f>HLOOKUP(D$6,'10'!D$6:D$70,$Y24,FALSE)</f>
        <v>Taip</v>
      </c>
      <c r="E24" s="410" t="str">
        <f>HLOOKUP(E$6,'10'!E$6:E$70,$Y24,FALSE)</f>
        <v>Taip</v>
      </c>
      <c r="F24" s="410" t="str">
        <f>HLOOKUP(F$6,'10'!F$6:F$70,$Y24,FALSE)</f>
        <v>Ne</v>
      </c>
      <c r="G24" s="410" t="str">
        <f>HLOOKUP(G$6,'10'!G$6:G$70,$Y24,FALSE)</f>
        <v>Ne</v>
      </c>
      <c r="H24" s="410" t="str">
        <f>HLOOKUP(H$6,'10'!H$6:H$70,$Y24,FALSE)</f>
        <v>Ne</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3">
      <c r="A25" s="1" t="s">
        <v>557</v>
      </c>
      <c r="B25" s="130" t="str">
        <f>B9</f>
        <v>Kiekybinis tikslas iki 2029 m.</v>
      </c>
      <c r="C25" s="412">
        <f>SUM(D25:W25)</f>
        <v>17</v>
      </c>
      <c r="D25" s="435">
        <v>12</v>
      </c>
      <c r="E25" s="435">
        <v>5</v>
      </c>
      <c r="F25" s="435"/>
      <c r="G25" s="435"/>
      <c r="H25" s="435"/>
      <c r="I25" s="435"/>
      <c r="J25" s="435"/>
      <c r="K25" s="435"/>
      <c r="L25" s="435"/>
      <c r="M25" s="435"/>
      <c r="N25" s="435"/>
      <c r="O25" s="435"/>
      <c r="P25" s="435"/>
      <c r="Q25" s="435"/>
      <c r="R25" s="435"/>
      <c r="S25" s="435"/>
      <c r="T25" s="435"/>
      <c r="U25" s="435"/>
      <c r="V25" s="435"/>
      <c r="W25" s="436"/>
      <c r="Y25" s="121"/>
    </row>
    <row r="26" spans="1:25" x14ac:dyDescent="0.3">
      <c r="A26" s="1" t="s">
        <v>558</v>
      </c>
      <c r="B26" s="130" t="s">
        <v>1461</v>
      </c>
      <c r="C26" s="742"/>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3">
      <c r="A27" s="1" t="s">
        <v>559</v>
      </c>
      <c r="B27" s="130" t="s">
        <v>1462</v>
      </c>
      <c r="C27" s="743"/>
      <c r="D27" s="400" t="s">
        <v>76</v>
      </c>
      <c r="E27" s="400" t="s">
        <v>76</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3">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3">
      <c r="A29" s="1" t="s">
        <v>561</v>
      </c>
      <c r="B29" s="99" t="s">
        <v>100</v>
      </c>
      <c r="C29" s="425">
        <v>2</v>
      </c>
      <c r="D29" s="422">
        <v>2</v>
      </c>
      <c r="E29" s="423"/>
      <c r="F29" s="423"/>
      <c r="G29" s="423"/>
      <c r="H29" s="423"/>
      <c r="I29" s="423"/>
      <c r="J29" s="423"/>
      <c r="K29" s="423"/>
      <c r="L29" s="423"/>
      <c r="M29" s="423"/>
      <c r="N29" s="423"/>
      <c r="O29" s="423"/>
      <c r="P29" s="423"/>
      <c r="Q29" s="423"/>
      <c r="R29" s="423"/>
      <c r="S29" s="423"/>
      <c r="T29" s="423"/>
      <c r="U29" s="423"/>
      <c r="V29" s="423"/>
      <c r="W29" s="424"/>
      <c r="Y29" s="121"/>
    </row>
    <row r="30" spans="1:25" x14ac:dyDescent="0.3">
      <c r="A30" s="1" t="s">
        <v>562</v>
      </c>
      <c r="B30" s="99" t="s">
        <v>101</v>
      </c>
      <c r="C30" s="425">
        <v>3</v>
      </c>
      <c r="D30" s="422">
        <v>2</v>
      </c>
      <c r="E30" s="423">
        <v>1</v>
      </c>
      <c r="F30" s="423"/>
      <c r="G30" s="423"/>
      <c r="H30" s="423"/>
      <c r="I30" s="423"/>
      <c r="J30" s="423"/>
      <c r="K30" s="423"/>
      <c r="L30" s="423"/>
      <c r="M30" s="423"/>
      <c r="N30" s="423"/>
      <c r="O30" s="423"/>
      <c r="P30" s="423"/>
      <c r="Q30" s="423"/>
      <c r="R30" s="423"/>
      <c r="S30" s="423"/>
      <c r="T30" s="423"/>
      <c r="U30" s="423"/>
      <c r="V30" s="423"/>
      <c r="W30" s="424"/>
      <c r="Y30" s="121"/>
    </row>
    <row r="31" spans="1:25" x14ac:dyDescent="0.3">
      <c r="A31" s="1" t="s">
        <v>563</v>
      </c>
      <c r="B31" s="99" t="s">
        <v>102</v>
      </c>
      <c r="C31" s="425">
        <v>6</v>
      </c>
      <c r="D31" s="422">
        <v>4</v>
      </c>
      <c r="E31" s="423">
        <v>2</v>
      </c>
      <c r="F31" s="423"/>
      <c r="G31" s="423"/>
      <c r="H31" s="423"/>
      <c r="I31" s="423"/>
      <c r="J31" s="423"/>
      <c r="K31" s="423"/>
      <c r="L31" s="423"/>
      <c r="M31" s="423"/>
      <c r="N31" s="423"/>
      <c r="O31" s="423"/>
      <c r="P31" s="423"/>
      <c r="Q31" s="423"/>
      <c r="R31" s="423"/>
      <c r="S31" s="423"/>
      <c r="T31" s="423"/>
      <c r="U31" s="423"/>
      <c r="V31" s="423"/>
      <c r="W31" s="424"/>
      <c r="Y31" s="121"/>
    </row>
    <row r="32" spans="1:25" x14ac:dyDescent="0.3">
      <c r="A32" s="1" t="s">
        <v>564</v>
      </c>
      <c r="B32" s="99" t="s">
        <v>103</v>
      </c>
      <c r="C32" s="425">
        <v>5</v>
      </c>
      <c r="D32" s="422">
        <v>3</v>
      </c>
      <c r="E32" s="423">
        <v>2</v>
      </c>
      <c r="F32" s="423"/>
      <c r="G32" s="423"/>
      <c r="H32" s="423"/>
      <c r="I32" s="423"/>
      <c r="J32" s="423"/>
      <c r="K32" s="423"/>
      <c r="L32" s="423"/>
      <c r="M32" s="423"/>
      <c r="N32" s="423"/>
      <c r="O32" s="423"/>
      <c r="P32" s="423"/>
      <c r="Q32" s="423"/>
      <c r="R32" s="423"/>
      <c r="S32" s="423"/>
      <c r="T32" s="423"/>
      <c r="U32" s="423"/>
      <c r="V32" s="423"/>
      <c r="W32" s="424"/>
      <c r="Y32" s="121"/>
    </row>
    <row r="33" spans="1:25" x14ac:dyDescent="0.3">
      <c r="A33" s="1" t="s">
        <v>565</v>
      </c>
      <c r="B33" s="99" t="s">
        <v>104</v>
      </c>
      <c r="C33" s="425">
        <v>1</v>
      </c>
      <c r="D33" s="422">
        <v>1</v>
      </c>
      <c r="E33" s="423"/>
      <c r="F33" s="423"/>
      <c r="G33" s="423"/>
      <c r="H33" s="423"/>
      <c r="I33" s="423"/>
      <c r="J33" s="423"/>
      <c r="K33" s="423"/>
      <c r="L33" s="423"/>
      <c r="M33" s="423"/>
      <c r="N33" s="423"/>
      <c r="O33" s="423"/>
      <c r="P33" s="423"/>
      <c r="Q33" s="423"/>
      <c r="R33" s="423"/>
      <c r="S33" s="423"/>
      <c r="T33" s="423"/>
      <c r="U33" s="423"/>
      <c r="V33" s="423"/>
      <c r="W33" s="424"/>
      <c r="Y33" s="121"/>
    </row>
    <row r="34" spans="1:25" x14ac:dyDescent="0.3">
      <c r="A34" s="1" t="s">
        <v>566</v>
      </c>
      <c r="B34" s="99" t="s">
        <v>105</v>
      </c>
      <c r="C34" s="425">
        <v>0</v>
      </c>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3">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3">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3">
      <c r="A37" s="1" t="s">
        <v>569</v>
      </c>
      <c r="B37" s="128" t="s">
        <v>160</v>
      </c>
      <c r="C37" s="438">
        <f>SUM(C29:C34)</f>
        <v>17</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3">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3">
      <c r="A39" s="1" t="s">
        <v>571</v>
      </c>
      <c r="B39" s="1"/>
      <c r="C39" s="13"/>
      <c r="Y39" s="121"/>
    </row>
    <row r="40" spans="1:25" ht="21" x14ac:dyDescent="0.3">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3">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3">
      <c r="A42" s="1" t="s">
        <v>574</v>
      </c>
      <c r="B42" s="124" t="str">
        <f>$B$8</f>
        <v>Ar rodiklis taikomas VPS priemonei?</v>
      </c>
      <c r="C42" s="131">
        <f>COUNTIFS(D42:W42,"taip")</f>
        <v>2</v>
      </c>
      <c r="D42" s="410" t="str">
        <f>HLOOKUP(D$6,'10'!D$6:D$70,$Y42,FALSE)</f>
        <v>Taip</v>
      </c>
      <c r="E42" s="410" t="str">
        <f>HLOOKUP(E$6,'10'!E$6:E$70,$Y42,FALSE)</f>
        <v>Taip</v>
      </c>
      <c r="F42" s="410" t="str">
        <f>HLOOKUP(F$6,'10'!F$6:F$70,$Y42,FALSE)</f>
        <v>Ne</v>
      </c>
      <c r="G42" s="410" t="str">
        <f>HLOOKUP(G$6,'10'!G$6:G$70,$Y42,FALSE)</f>
        <v>Ne</v>
      </c>
      <c r="H42" s="410" t="str">
        <f>HLOOKUP(H$6,'10'!H$6:H$70,$Y42,FALSE)</f>
        <v>Ne</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3">
      <c r="A43" s="1" t="s">
        <v>575</v>
      </c>
      <c r="B43" s="130" t="str">
        <f>$B$9</f>
        <v>Kiekybinis tikslas iki 2029 m.</v>
      </c>
      <c r="C43" s="412">
        <f>SUM(D43:W43)</f>
        <v>11</v>
      </c>
      <c r="D43" s="439">
        <v>8</v>
      </c>
      <c r="E43" s="435">
        <v>3</v>
      </c>
      <c r="F43" s="435"/>
      <c r="G43" s="435"/>
      <c r="H43" s="435"/>
      <c r="I43" s="435"/>
      <c r="J43" s="435"/>
      <c r="K43" s="435"/>
      <c r="L43" s="435"/>
      <c r="M43" s="435"/>
      <c r="N43" s="435"/>
      <c r="O43" s="435"/>
      <c r="P43" s="435"/>
      <c r="Q43" s="435"/>
      <c r="R43" s="435"/>
      <c r="S43" s="435"/>
      <c r="T43" s="435"/>
      <c r="U43" s="435"/>
      <c r="V43" s="435"/>
      <c r="W43" s="436"/>
      <c r="Y43" s="121"/>
    </row>
    <row r="44" spans="1:25" x14ac:dyDescent="0.3">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3">
      <c r="A45" s="1" t="s">
        <v>577</v>
      </c>
      <c r="B45" s="99" t="s">
        <v>100</v>
      </c>
      <c r="C45" s="425">
        <v>2</v>
      </c>
      <c r="D45" s="422">
        <v>2</v>
      </c>
      <c r="E45" s="423"/>
      <c r="F45" s="423"/>
      <c r="G45" s="423"/>
      <c r="H45" s="423"/>
      <c r="I45" s="423"/>
      <c r="J45" s="423"/>
      <c r="K45" s="423"/>
      <c r="L45" s="423"/>
      <c r="M45" s="423"/>
      <c r="N45" s="423"/>
      <c r="O45" s="423"/>
      <c r="P45" s="423"/>
      <c r="Q45" s="423"/>
      <c r="R45" s="423"/>
      <c r="S45" s="423"/>
      <c r="T45" s="423"/>
      <c r="U45" s="423"/>
      <c r="V45" s="423"/>
      <c r="W45" s="424"/>
      <c r="Y45" s="121"/>
    </row>
    <row r="46" spans="1:25" x14ac:dyDescent="0.3">
      <c r="A46" s="1" t="s">
        <v>578</v>
      </c>
      <c r="B46" s="99" t="s">
        <v>101</v>
      </c>
      <c r="C46" s="425">
        <v>2</v>
      </c>
      <c r="D46" s="422">
        <v>1</v>
      </c>
      <c r="E46" s="423">
        <v>1</v>
      </c>
      <c r="F46" s="423"/>
      <c r="G46" s="423"/>
      <c r="H46" s="423"/>
      <c r="I46" s="423"/>
      <c r="J46" s="423"/>
      <c r="K46" s="423"/>
      <c r="L46" s="423"/>
      <c r="M46" s="423"/>
      <c r="N46" s="423"/>
      <c r="O46" s="423"/>
      <c r="P46" s="423"/>
      <c r="Q46" s="423"/>
      <c r="R46" s="423"/>
      <c r="S46" s="423"/>
      <c r="T46" s="423"/>
      <c r="U46" s="423"/>
      <c r="V46" s="423"/>
      <c r="W46" s="424"/>
      <c r="Y46" s="121"/>
    </row>
    <row r="47" spans="1:25" x14ac:dyDescent="0.3">
      <c r="A47" s="1" t="s">
        <v>579</v>
      </c>
      <c r="B47" s="99" t="s">
        <v>102</v>
      </c>
      <c r="C47" s="425">
        <v>3</v>
      </c>
      <c r="D47" s="422">
        <v>3</v>
      </c>
      <c r="E47" s="423">
        <v>1</v>
      </c>
      <c r="F47" s="423"/>
      <c r="G47" s="423"/>
      <c r="H47" s="423"/>
      <c r="I47" s="423"/>
      <c r="J47" s="423"/>
      <c r="K47" s="423"/>
      <c r="L47" s="423"/>
      <c r="M47" s="423"/>
      <c r="N47" s="423"/>
      <c r="O47" s="423"/>
      <c r="P47" s="423"/>
      <c r="Q47" s="423"/>
      <c r="R47" s="423"/>
      <c r="S47" s="423"/>
      <c r="T47" s="423"/>
      <c r="U47" s="423"/>
      <c r="V47" s="423"/>
      <c r="W47" s="424"/>
      <c r="Y47" s="121"/>
    </row>
    <row r="48" spans="1:25" x14ac:dyDescent="0.3">
      <c r="A48" s="1" t="s">
        <v>580</v>
      </c>
      <c r="B48" s="99" t="s">
        <v>103</v>
      </c>
      <c r="C48" s="425">
        <v>3</v>
      </c>
      <c r="D48" s="422">
        <v>2</v>
      </c>
      <c r="E48" s="423">
        <v>1</v>
      </c>
      <c r="F48" s="423"/>
      <c r="G48" s="423"/>
      <c r="H48" s="423"/>
      <c r="I48" s="423"/>
      <c r="J48" s="423"/>
      <c r="K48" s="423"/>
      <c r="L48" s="423"/>
      <c r="M48" s="423"/>
      <c r="N48" s="423"/>
      <c r="O48" s="423"/>
      <c r="P48" s="423"/>
      <c r="Q48" s="423"/>
      <c r="R48" s="423"/>
      <c r="S48" s="423"/>
      <c r="T48" s="423"/>
      <c r="U48" s="423"/>
      <c r="V48" s="423"/>
      <c r="W48" s="424"/>
      <c r="Y48" s="121"/>
    </row>
    <row r="49" spans="1:25" x14ac:dyDescent="0.3">
      <c r="A49" s="1" t="s">
        <v>581</v>
      </c>
      <c r="B49" s="99" t="s">
        <v>104</v>
      </c>
      <c r="C49" s="425">
        <v>1</v>
      </c>
      <c r="D49" s="422">
        <v>1</v>
      </c>
      <c r="E49" s="423"/>
      <c r="F49" s="423"/>
      <c r="G49" s="423"/>
      <c r="H49" s="423"/>
      <c r="I49" s="423"/>
      <c r="J49" s="423"/>
      <c r="K49" s="423"/>
      <c r="L49" s="423"/>
      <c r="M49" s="423"/>
      <c r="N49" s="423"/>
      <c r="O49" s="423"/>
      <c r="P49" s="423"/>
      <c r="Q49" s="423"/>
      <c r="R49" s="423"/>
      <c r="S49" s="423"/>
      <c r="T49" s="423"/>
      <c r="U49" s="423"/>
      <c r="V49" s="423"/>
      <c r="W49" s="424"/>
      <c r="Y49" s="121"/>
    </row>
    <row r="50" spans="1:25" x14ac:dyDescent="0.3">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3">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3">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3">
      <c r="A53" s="1" t="s">
        <v>585</v>
      </c>
      <c r="B53" s="128" t="s">
        <v>160</v>
      </c>
      <c r="C53" s="438">
        <f>SUM(C45:C50)</f>
        <v>11</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3">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3">
      <c r="A55" s="1" t="s">
        <v>587</v>
      </c>
      <c r="B55" s="1"/>
      <c r="Y55" s="121"/>
    </row>
    <row r="56" spans="1:25" ht="21" x14ac:dyDescent="0.3">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3">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3">
      <c r="A58" s="1" t="s">
        <v>590</v>
      </c>
      <c r="B58" s="124" t="str">
        <f>$B$8</f>
        <v>Ar rodiklis taikomas VPS priemonei?</v>
      </c>
      <c r="C58" s="131">
        <f>COUNTIFS(D58:W58,"taip")</f>
        <v>3</v>
      </c>
      <c r="D58" s="410" t="str">
        <f>HLOOKUP(D$6,'10'!D$6:D$70,$Y58,FALSE)</f>
        <v>Taip</v>
      </c>
      <c r="E58" s="410" t="str">
        <f>HLOOKUP(E$6,'10'!E$6:E$70,$Y58,FALSE)</f>
        <v>Taip</v>
      </c>
      <c r="F58" s="410" t="str">
        <f>HLOOKUP(F$6,'10'!F$6:F$70,$Y58,FALSE)</f>
        <v>Taip</v>
      </c>
      <c r="G58" s="410" t="str">
        <f>HLOOKUP(G$6,'10'!G$6:G$70,$Y58,FALSE)</f>
        <v>Ne</v>
      </c>
      <c r="H58" s="410" t="str">
        <f>HLOOKUP(H$6,'10'!H$6:H$70,$Y58,FALSE)</f>
        <v>Ne</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3">
      <c r="A59" s="1" t="s">
        <v>591</v>
      </c>
      <c r="B59" s="130" t="str">
        <f>$B$9</f>
        <v>Kiekybinis tikslas iki 2029 m.</v>
      </c>
      <c r="C59" s="412">
        <f>SUM(D59:W59)</f>
        <v>1000</v>
      </c>
      <c r="D59" s="439">
        <v>400</v>
      </c>
      <c r="E59" s="435">
        <v>200</v>
      </c>
      <c r="F59" s="435">
        <v>400</v>
      </c>
      <c r="G59" s="435">
        <v>0</v>
      </c>
      <c r="H59" s="435"/>
      <c r="I59" s="435"/>
      <c r="J59" s="435"/>
      <c r="K59" s="435"/>
      <c r="L59" s="435"/>
      <c r="M59" s="435"/>
      <c r="N59" s="435"/>
      <c r="O59" s="435"/>
      <c r="P59" s="435"/>
      <c r="Q59" s="435"/>
      <c r="R59" s="435"/>
      <c r="S59" s="435"/>
      <c r="T59" s="435"/>
      <c r="U59" s="435"/>
      <c r="V59" s="435"/>
      <c r="W59" s="436"/>
      <c r="Y59" s="121"/>
    </row>
    <row r="60" spans="1:25" x14ac:dyDescent="0.3">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3">
      <c r="A61" s="1" t="s">
        <v>593</v>
      </c>
      <c r="B61" s="99" t="s">
        <v>100</v>
      </c>
      <c r="C61" s="425"/>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3">
      <c r="A62" s="1" t="s">
        <v>594</v>
      </c>
      <c r="B62" s="99" t="s">
        <v>101</v>
      </c>
      <c r="C62" s="425">
        <v>200</v>
      </c>
      <c r="D62" s="422"/>
      <c r="E62" s="423"/>
      <c r="F62" s="423">
        <v>200</v>
      </c>
      <c r="G62" s="423"/>
      <c r="H62" s="423"/>
      <c r="I62" s="423"/>
      <c r="J62" s="423"/>
      <c r="K62" s="423"/>
      <c r="L62" s="423"/>
      <c r="M62" s="423"/>
      <c r="N62" s="423"/>
      <c r="O62" s="423"/>
      <c r="P62" s="423"/>
      <c r="Q62" s="423"/>
      <c r="R62" s="423"/>
      <c r="S62" s="423"/>
      <c r="T62" s="423"/>
      <c r="U62" s="423"/>
      <c r="V62" s="423"/>
      <c r="W62" s="424"/>
      <c r="Y62" s="121"/>
    </row>
    <row r="63" spans="1:25" x14ac:dyDescent="0.3">
      <c r="A63" s="1" t="s">
        <v>595</v>
      </c>
      <c r="B63" s="99" t="s">
        <v>102</v>
      </c>
      <c r="C63" s="425">
        <v>400</v>
      </c>
      <c r="D63" s="422">
        <v>100</v>
      </c>
      <c r="E63" s="423">
        <v>100</v>
      </c>
      <c r="F63" s="423">
        <v>200</v>
      </c>
      <c r="G63" s="423"/>
      <c r="H63" s="423"/>
      <c r="I63" s="423"/>
      <c r="J63" s="423"/>
      <c r="K63" s="423"/>
      <c r="L63" s="423"/>
      <c r="M63" s="423"/>
      <c r="N63" s="423"/>
      <c r="O63" s="423"/>
      <c r="P63" s="423"/>
      <c r="Q63" s="423"/>
      <c r="R63" s="423"/>
      <c r="S63" s="423"/>
      <c r="T63" s="423"/>
      <c r="U63" s="423"/>
      <c r="V63" s="423"/>
      <c r="W63" s="424"/>
      <c r="Y63" s="121"/>
    </row>
    <row r="64" spans="1:25" x14ac:dyDescent="0.3">
      <c r="A64" s="1" t="s">
        <v>596</v>
      </c>
      <c r="B64" s="99" t="s">
        <v>103</v>
      </c>
      <c r="C64" s="425">
        <v>200</v>
      </c>
      <c r="D64" s="422">
        <v>100</v>
      </c>
      <c r="E64" s="423">
        <v>100</v>
      </c>
      <c r="F64" s="423"/>
      <c r="G64" s="423"/>
      <c r="H64" s="423"/>
      <c r="I64" s="423"/>
      <c r="J64" s="423"/>
      <c r="K64" s="423"/>
      <c r="L64" s="423"/>
      <c r="M64" s="423"/>
      <c r="N64" s="423"/>
      <c r="O64" s="423"/>
      <c r="P64" s="423"/>
      <c r="Q64" s="423"/>
      <c r="R64" s="423"/>
      <c r="S64" s="423"/>
      <c r="T64" s="423"/>
      <c r="U64" s="423"/>
      <c r="V64" s="423"/>
      <c r="W64" s="424"/>
      <c r="Y64" s="121"/>
    </row>
    <row r="65" spans="1:25" x14ac:dyDescent="0.3">
      <c r="A65" s="1" t="s">
        <v>597</v>
      </c>
      <c r="B65" s="99" t="s">
        <v>104</v>
      </c>
      <c r="C65" s="425">
        <v>200</v>
      </c>
      <c r="D65" s="422">
        <v>200</v>
      </c>
      <c r="E65" s="423"/>
      <c r="F65" s="423"/>
      <c r="G65" s="423"/>
      <c r="H65" s="423"/>
      <c r="I65" s="423"/>
      <c r="J65" s="423"/>
      <c r="K65" s="423"/>
      <c r="L65" s="423"/>
      <c r="M65" s="423"/>
      <c r="N65" s="423"/>
      <c r="O65" s="423"/>
      <c r="P65" s="423"/>
      <c r="Q65" s="423"/>
      <c r="R65" s="423"/>
      <c r="S65" s="423"/>
      <c r="T65" s="423"/>
      <c r="U65" s="423"/>
      <c r="V65" s="423"/>
      <c r="W65" s="424"/>
      <c r="Y65" s="121"/>
    </row>
    <row r="66" spans="1:25" x14ac:dyDescent="0.3">
      <c r="A66" s="1" t="s">
        <v>598</v>
      </c>
      <c r="B66" s="99" t="s">
        <v>105</v>
      </c>
      <c r="C66" s="425"/>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3">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3">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3">
      <c r="A69" s="1" t="s">
        <v>601</v>
      </c>
      <c r="B69" s="128" t="s">
        <v>160</v>
      </c>
      <c r="C69" s="438">
        <f>SUM(C61:C66)</f>
        <v>1000</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3">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3">
      <c r="A71" s="1" t="s">
        <v>603</v>
      </c>
      <c r="B71" s="1"/>
      <c r="Y71" s="121"/>
    </row>
    <row r="72" spans="1:25" ht="21" x14ac:dyDescent="0.3">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3">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3">
      <c r="A74" s="1" t="s">
        <v>606</v>
      </c>
      <c r="B74" s="124" t="str">
        <f>$B$8</f>
        <v>Ar rodiklis taikomas VPS priemonei?</v>
      </c>
      <c r="C74" s="131">
        <f>COUNTIFS(D74:W74,"taip")</f>
        <v>1</v>
      </c>
      <c r="D74" s="410" t="str">
        <f>HLOOKUP(D$6,'10'!D$6:D$70,$Y74,FALSE)</f>
        <v>Ne</v>
      </c>
      <c r="E74" s="410" t="str">
        <f>HLOOKUP(E$6,'10'!E$6:E$70,$Y74,FALSE)</f>
        <v>Ne</v>
      </c>
      <c r="F74" s="410" t="str">
        <f>HLOOKUP(F$6,'10'!F$6:F$70,$Y74,FALSE)</f>
        <v>Ne</v>
      </c>
      <c r="G74" s="410" t="str">
        <f>HLOOKUP(G$6,'10'!G$6:G$70,$Y74,FALSE)</f>
        <v>Taip</v>
      </c>
      <c r="H74" s="410" t="str">
        <f>HLOOKUP(H$6,'10'!H$6:H$70,$Y74,FALSE)</f>
        <v>Ne</v>
      </c>
      <c r="I74" s="410" t="str">
        <f>HLOOKUP(I$6,'10'!I$6:I$70,$Y74,FALSE)</f>
        <v>Ne</v>
      </c>
      <c r="J74" s="410" t="str">
        <f>HLOOKUP(J$6,'10'!J$6:J$70,$Y74,FALSE)</f>
        <v>Ne</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3">
      <c r="A75" s="1" t="s">
        <v>607</v>
      </c>
      <c r="B75" s="130" t="str">
        <f>$B$9</f>
        <v>Kiekybinis tikslas iki 2029 m.</v>
      </c>
      <c r="C75" s="412">
        <f>SUM(D75:W75)</f>
        <v>100</v>
      </c>
      <c r="D75" s="439"/>
      <c r="E75" s="435"/>
      <c r="F75" s="435"/>
      <c r="G75" s="435">
        <v>100</v>
      </c>
      <c r="H75" s="435"/>
      <c r="I75" s="435"/>
      <c r="J75" s="435"/>
      <c r="K75" s="435"/>
      <c r="L75" s="435"/>
      <c r="M75" s="435"/>
      <c r="N75" s="435"/>
      <c r="O75" s="435"/>
      <c r="P75" s="435"/>
      <c r="Q75" s="435"/>
      <c r="R75" s="435"/>
      <c r="S75" s="435"/>
      <c r="T75" s="435"/>
      <c r="U75" s="435"/>
      <c r="V75" s="435"/>
      <c r="W75" s="436"/>
      <c r="Y75" s="121"/>
    </row>
    <row r="76" spans="1:25" x14ac:dyDescent="0.3">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3">
      <c r="A77" s="1" t="s">
        <v>609</v>
      </c>
      <c r="B77" s="99" t="s">
        <v>100</v>
      </c>
      <c r="C77" s="425"/>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3">
      <c r="A78" s="1" t="s">
        <v>610</v>
      </c>
      <c r="B78" s="99" t="s">
        <v>101</v>
      </c>
      <c r="C78" s="425">
        <v>30</v>
      </c>
      <c r="D78" s="422"/>
      <c r="E78" s="423"/>
      <c r="F78" s="423"/>
      <c r="G78" s="423">
        <v>30</v>
      </c>
      <c r="H78" s="423"/>
      <c r="I78" s="423"/>
      <c r="J78" s="423"/>
      <c r="K78" s="423"/>
      <c r="L78" s="423"/>
      <c r="M78" s="423"/>
      <c r="N78" s="423"/>
      <c r="O78" s="423"/>
      <c r="P78" s="423"/>
      <c r="Q78" s="423"/>
      <c r="R78" s="423"/>
      <c r="S78" s="423"/>
      <c r="T78" s="423"/>
      <c r="U78" s="423"/>
      <c r="V78" s="423"/>
      <c r="W78" s="424"/>
      <c r="Y78" s="121"/>
    </row>
    <row r="79" spans="1:25" x14ac:dyDescent="0.3">
      <c r="A79" s="1" t="s">
        <v>611</v>
      </c>
      <c r="B79" s="99" t="s">
        <v>102</v>
      </c>
      <c r="C79" s="425">
        <v>30</v>
      </c>
      <c r="D79" s="422"/>
      <c r="E79" s="423"/>
      <c r="F79" s="423"/>
      <c r="G79" s="423">
        <v>30</v>
      </c>
      <c r="H79" s="423"/>
      <c r="I79" s="423"/>
      <c r="J79" s="423"/>
      <c r="K79" s="423"/>
      <c r="L79" s="423"/>
      <c r="M79" s="423"/>
      <c r="N79" s="423"/>
      <c r="O79" s="423"/>
      <c r="P79" s="423"/>
      <c r="Q79" s="423"/>
      <c r="R79" s="423"/>
      <c r="S79" s="423"/>
      <c r="T79" s="423"/>
      <c r="U79" s="423"/>
      <c r="V79" s="423"/>
      <c r="W79" s="424"/>
      <c r="Y79" s="121"/>
    </row>
    <row r="80" spans="1:25" x14ac:dyDescent="0.3">
      <c r="A80" s="1" t="s">
        <v>612</v>
      </c>
      <c r="B80" s="99" t="s">
        <v>103</v>
      </c>
      <c r="C80" s="425">
        <v>40</v>
      </c>
      <c r="D80" s="422"/>
      <c r="E80" s="423"/>
      <c r="F80" s="423"/>
      <c r="G80" s="423">
        <v>40</v>
      </c>
      <c r="H80" s="423"/>
      <c r="I80" s="423"/>
      <c r="J80" s="423"/>
      <c r="K80" s="423"/>
      <c r="L80" s="423"/>
      <c r="M80" s="423"/>
      <c r="N80" s="423"/>
      <c r="O80" s="423"/>
      <c r="P80" s="423"/>
      <c r="Q80" s="423"/>
      <c r="R80" s="423"/>
      <c r="S80" s="423"/>
      <c r="T80" s="423"/>
      <c r="U80" s="423"/>
      <c r="V80" s="423"/>
      <c r="W80" s="424"/>
      <c r="Y80" s="121"/>
    </row>
    <row r="81" spans="1:25" x14ac:dyDescent="0.3">
      <c r="A81" s="1" t="s">
        <v>613</v>
      </c>
      <c r="B81" s="99" t="s">
        <v>104</v>
      </c>
      <c r="C81" s="425"/>
      <c r="D81" s="422"/>
      <c r="E81" s="423"/>
      <c r="F81" s="423"/>
      <c r="G81" s="423"/>
      <c r="H81" s="423"/>
      <c r="I81" s="423"/>
      <c r="J81" s="423"/>
      <c r="K81" s="423"/>
      <c r="L81" s="423"/>
      <c r="M81" s="423"/>
      <c r="N81" s="423"/>
      <c r="O81" s="423"/>
      <c r="P81" s="423"/>
      <c r="Q81" s="423"/>
      <c r="R81" s="423"/>
      <c r="S81" s="423"/>
      <c r="T81" s="423"/>
      <c r="U81" s="423"/>
      <c r="V81" s="423"/>
      <c r="W81" s="424"/>
      <c r="Y81" s="121"/>
    </row>
    <row r="82" spans="1:25" x14ac:dyDescent="0.3">
      <c r="A82" s="1" t="s">
        <v>614</v>
      </c>
      <c r="B82" s="99" t="s">
        <v>105</v>
      </c>
      <c r="C82" s="425"/>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3">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3">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3">
      <c r="A85" s="1" t="s">
        <v>782</v>
      </c>
      <c r="B85" s="128" t="s">
        <v>160</v>
      </c>
      <c r="C85" s="438">
        <f>SUM(C77:C82)</f>
        <v>100</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3">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3">
      <c r="A87" s="1" t="s">
        <v>784</v>
      </c>
      <c r="B87" s="1"/>
      <c r="Y87" s="121"/>
    </row>
    <row r="88" spans="1:25" ht="21" x14ac:dyDescent="0.3">
      <c r="A88" s="1" t="s">
        <v>785</v>
      </c>
      <c r="B88" s="440" t="s">
        <v>410</v>
      </c>
      <c r="C88" s="441" t="str">
        <f>'6'!B35</f>
        <v>KAZL-R.1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3">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3">
      <c r="A90" s="1" t="s">
        <v>787</v>
      </c>
      <c r="B90" s="448" t="str">
        <f>$B$8</f>
        <v>Ar rodiklis taikomas VPS priemonei?</v>
      </c>
      <c r="C90" s="131">
        <f>COUNTIFS(D90:W90,"taip")</f>
        <v>1</v>
      </c>
      <c r="D90" s="410" t="str">
        <f>HLOOKUP(D$6,'10'!D$6:D$70,$Y90,FALSE)</f>
        <v>Ne</v>
      </c>
      <c r="E90" s="410" t="str">
        <f>HLOOKUP(E$6,'10'!E$6:E$70,$Y90,FALSE)</f>
        <v>Ne</v>
      </c>
      <c r="F90" s="410" t="str">
        <f>HLOOKUP(F$6,'10'!F$6:F$70,$Y90,FALSE)</f>
        <v>Ne</v>
      </c>
      <c r="G90" s="410" t="str">
        <f>HLOOKUP(G$6,'10'!G$6:G$70,$Y90,FALSE)</f>
        <v>Taip</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3">
      <c r="A91" s="1" t="s">
        <v>788</v>
      </c>
      <c r="B91" s="449" t="str">
        <f>$B$9</f>
        <v>Kiekybinis tikslas iki 2029 m.</v>
      </c>
      <c r="C91" s="412">
        <f>SUM(D91:W91)</f>
        <v>500</v>
      </c>
      <c r="D91" s="439"/>
      <c r="E91" s="435"/>
      <c r="F91" s="435"/>
      <c r="G91" s="435">
        <v>500</v>
      </c>
      <c r="H91" s="435"/>
      <c r="I91" s="435"/>
      <c r="J91" s="435"/>
      <c r="K91" s="435"/>
      <c r="L91" s="435"/>
      <c r="M91" s="435"/>
      <c r="N91" s="435"/>
      <c r="O91" s="435"/>
      <c r="P91" s="435"/>
      <c r="Q91" s="435"/>
      <c r="R91" s="435"/>
      <c r="S91" s="435"/>
      <c r="T91" s="435"/>
      <c r="U91" s="435"/>
      <c r="V91" s="435"/>
      <c r="W91" s="436"/>
      <c r="Y91" s="121"/>
    </row>
    <row r="92" spans="1:25" x14ac:dyDescent="0.3">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3">
      <c r="A93" s="1" t="s">
        <v>790</v>
      </c>
      <c r="B93" s="455" t="s">
        <v>100</v>
      </c>
      <c r="C93" s="425">
        <v>100</v>
      </c>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3">
      <c r="A94" s="1" t="s">
        <v>791</v>
      </c>
      <c r="B94" s="455" t="s">
        <v>101</v>
      </c>
      <c r="C94" s="425">
        <v>100</v>
      </c>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3">
      <c r="A95" s="1" t="s">
        <v>792</v>
      </c>
      <c r="B95" s="455" t="s">
        <v>102</v>
      </c>
      <c r="C95" s="425">
        <v>100</v>
      </c>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3">
      <c r="A96" s="1" t="s">
        <v>793</v>
      </c>
      <c r="B96" s="455" t="s">
        <v>103</v>
      </c>
      <c r="C96" s="425">
        <v>100</v>
      </c>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3">
      <c r="A97" s="1" t="s">
        <v>794</v>
      </c>
      <c r="B97" s="455" t="s">
        <v>104</v>
      </c>
      <c r="C97" s="425">
        <v>100</v>
      </c>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3">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3">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3">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3">
      <c r="A101" s="1" t="s">
        <v>798</v>
      </c>
      <c r="B101" s="450" t="s">
        <v>160</v>
      </c>
      <c r="C101" s="438">
        <f>SUM(C93:C98)</f>
        <v>500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3">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3">
      <c r="A103" s="1" t="s">
        <v>800</v>
      </c>
      <c r="B103" s="1"/>
      <c r="Y103" s="121"/>
    </row>
    <row r="104" spans="1:25" ht="21" x14ac:dyDescent="0.3">
      <c r="A104" s="1" t="s">
        <v>801</v>
      </c>
      <c r="B104" s="440" t="s">
        <v>411</v>
      </c>
      <c r="C104" s="441" t="str">
        <f>'6'!B36</f>
        <v>KAZL-R.2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3">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3">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3">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3">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3">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3">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3">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3">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3">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3">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3">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3">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3">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3">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3">
      <c r="A119" s="1" t="s">
        <v>816</v>
      </c>
      <c r="B119" s="1"/>
      <c r="Y119" s="121"/>
    </row>
    <row r="120" spans="1:25" ht="21" x14ac:dyDescent="0.3">
      <c r="A120" s="1" t="s">
        <v>817</v>
      </c>
      <c r="B120" s="440" t="s">
        <v>412</v>
      </c>
      <c r="C120" s="441" t="str">
        <f>'6'!B37</f>
        <v>KAZL-R.3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3">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3">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3">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3">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3">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3">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3">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3">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3">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3">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3">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3">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3">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3">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3">
      <c r="A135" s="1" t="s">
        <v>832</v>
      </c>
      <c r="B135" s="1"/>
      <c r="Y135" s="121"/>
    </row>
    <row r="136" spans="1:25" ht="21" x14ac:dyDescent="0.3">
      <c r="A136" s="1" t="s">
        <v>833</v>
      </c>
      <c r="B136" s="440" t="s">
        <v>413</v>
      </c>
      <c r="C136" s="441" t="str">
        <f>'6'!B38</f>
        <v>KAZL-P.4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3">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3">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3">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3">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3">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3">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3">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3">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3">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3">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3">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3">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3">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3">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3">
      <c r="A151" s="1" t="s">
        <v>848</v>
      </c>
      <c r="B151" s="1"/>
      <c r="Y151" s="121"/>
    </row>
    <row r="152" spans="1:25" ht="21" x14ac:dyDescent="0.3">
      <c r="A152" s="1" t="s">
        <v>849</v>
      </c>
      <c r="B152" s="440" t="s">
        <v>414</v>
      </c>
      <c r="C152" s="441" t="str">
        <f>'6'!B39</f>
        <v>KAZL-P.5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3">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3">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3">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3">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3">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3">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3">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3">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3">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3">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3">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3">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3">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3">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3">
      <c r="A167" s="1" t="s">
        <v>864</v>
      </c>
      <c r="B167" s="1"/>
      <c r="Y167" s="121"/>
    </row>
    <row r="168" spans="1:25" ht="21" x14ac:dyDescent="0.3">
      <c r="A168" s="1" t="s">
        <v>865</v>
      </c>
      <c r="B168" s="440" t="s">
        <v>415</v>
      </c>
      <c r="C168" s="441" t="str">
        <f>'6'!B40</f>
        <v>KAZL-P.6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3">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3">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3">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3">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3">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3">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3">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3">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3">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3">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3">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3">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3">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3">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3">
      <c r="A183" s="1" t="s">
        <v>880</v>
      </c>
      <c r="B183" s="1"/>
      <c r="Y183" s="121"/>
    </row>
    <row r="184" spans="1:25" ht="21" x14ac:dyDescent="0.3">
      <c r="A184" s="1" t="s">
        <v>881</v>
      </c>
      <c r="B184" s="440" t="s">
        <v>416</v>
      </c>
      <c r="C184" s="441" t="str">
        <f>'6'!B41</f>
        <v>KAZL-P.7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3">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3">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3">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3">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3">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3">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3">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3">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3">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3">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3">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3">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3">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3">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3">
      <c r="A199" s="1" t="s">
        <v>896</v>
      </c>
      <c r="B199" s="1"/>
      <c r="Y199" s="121"/>
    </row>
    <row r="200" spans="1:25" ht="21" x14ac:dyDescent="0.3">
      <c r="A200" s="1" t="s">
        <v>897</v>
      </c>
      <c r="B200" s="440" t="s">
        <v>417</v>
      </c>
      <c r="C200" s="441" t="str">
        <f>'6'!B42</f>
        <v>KAZL-P.8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3">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3">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3">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3">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3">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3">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3">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3">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3">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3">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3">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3">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3">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3">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3">
      <c r="A215" s="1" t="s">
        <v>912</v>
      </c>
      <c r="B215" s="1"/>
      <c r="Y215" s="121"/>
    </row>
    <row r="216" spans="1:25" ht="21" x14ac:dyDescent="0.3">
      <c r="A216" s="1" t="s">
        <v>913</v>
      </c>
      <c r="B216" s="440" t="s">
        <v>418</v>
      </c>
      <c r="C216" s="441" t="str">
        <f>'6'!B43</f>
        <v>KAZL-P.9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3">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3">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3">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3">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3">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3">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3">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3">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3">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3">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3">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3">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3">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3">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3">
      <c r="A231" s="1" t="s">
        <v>928</v>
      </c>
      <c r="B231" s="1"/>
      <c r="Y231" s="121"/>
    </row>
    <row r="232" spans="1:25" ht="21" x14ac:dyDescent="0.3">
      <c r="A232" s="1" t="s">
        <v>929</v>
      </c>
      <c r="B232" s="440" t="s">
        <v>419</v>
      </c>
      <c r="C232" s="441" t="str">
        <f>'6'!B44</f>
        <v>KAZL-P.10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3">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3">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3">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3">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3">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3">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3">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3">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3">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3">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3">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3">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3">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3">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3">
      <c r="A249" s="1"/>
      <c r="B249" s="596" t="s">
        <v>1455</v>
      </c>
    </row>
    <row r="250" spans="1:25" ht="72" x14ac:dyDescent="0.3">
      <c r="A250" s="1">
        <v>1</v>
      </c>
      <c r="B250" s="335" t="s">
        <v>1471</v>
      </c>
    </row>
    <row r="251" spans="1:25" ht="57.6" x14ac:dyDescent="0.3">
      <c r="A251" s="1">
        <v>2</v>
      </c>
      <c r="B251" s="335" t="s">
        <v>1632</v>
      </c>
    </row>
    <row r="252" spans="1:25" ht="28.8" x14ac:dyDescent="0.3">
      <c r="A252" s="1">
        <v>3</v>
      </c>
      <c r="B252" s="335" t="s">
        <v>1457</v>
      </c>
    </row>
    <row r="253" spans="1:25" ht="28.8" x14ac:dyDescent="0.3">
      <c r="A253" s="1">
        <v>4</v>
      </c>
      <c r="B253" s="335" t="s">
        <v>1459</v>
      </c>
    </row>
    <row r="254" spans="1:25" ht="72" x14ac:dyDescent="0.3">
      <c r="A254" s="1">
        <v>5</v>
      </c>
      <c r="B254" s="335" t="s">
        <v>1456</v>
      </c>
    </row>
    <row r="255" spans="1:25" ht="57.6" x14ac:dyDescent="0.3">
      <c r="A255" s="1">
        <v>6</v>
      </c>
      <c r="B255" s="335" t="s">
        <v>1460</v>
      </c>
    </row>
    <row r="256" spans="1:25" ht="172.8" x14ac:dyDescent="0.3">
      <c r="A256" s="1">
        <v>7</v>
      </c>
      <c r="B256" s="335" t="s">
        <v>1472</v>
      </c>
    </row>
    <row r="257" spans="1:25" ht="144" x14ac:dyDescent="0.3">
      <c r="A257" s="1">
        <v>8</v>
      </c>
      <c r="B257" s="335" t="s">
        <v>1463</v>
      </c>
    </row>
    <row r="258" spans="1:25" ht="57.6" x14ac:dyDescent="0.3">
      <c r="A258" s="1">
        <v>9</v>
      </c>
      <c r="B258" s="335" t="s">
        <v>1466</v>
      </c>
    </row>
    <row r="259" spans="1:25" x14ac:dyDescent="0.3">
      <c r="A259" s="1">
        <v>10</v>
      </c>
      <c r="B259" s="596" t="s">
        <v>1464</v>
      </c>
    </row>
    <row r="260" spans="1:25" ht="28.8" x14ac:dyDescent="0.3">
      <c r="A260" s="1">
        <v>11</v>
      </c>
      <c r="B260" s="335" t="s">
        <v>1469</v>
      </c>
    </row>
    <row r="261" spans="1:25" ht="28.8" x14ac:dyDescent="0.3">
      <c r="A261" s="1">
        <v>12</v>
      </c>
      <c r="B261" s="335" t="s">
        <v>1465</v>
      </c>
    </row>
    <row r="262" spans="1:25" ht="28.8" x14ac:dyDescent="0.3">
      <c r="A262" s="1">
        <v>13</v>
      </c>
      <c r="B262" s="335" t="s">
        <v>1470</v>
      </c>
    </row>
    <row r="263" spans="1:25" ht="43.2" x14ac:dyDescent="0.3">
      <c r="A263" s="1">
        <v>14</v>
      </c>
      <c r="B263" s="335" t="s">
        <v>1467</v>
      </c>
    </row>
    <row r="264" spans="1:25" ht="28.8" x14ac:dyDescent="0.3">
      <c r="A264" s="1">
        <v>15</v>
      </c>
      <c r="B264" s="335" t="s">
        <v>1468</v>
      </c>
    </row>
    <row r="265" spans="1:25" x14ac:dyDescent="0.3">
      <c r="B265" s="15"/>
      <c r="C265" s="219"/>
      <c r="W265" s="13"/>
      <c r="X265" s="18"/>
      <c r="Y265" s="13"/>
    </row>
    <row r="266" spans="1:25" x14ac:dyDescent="0.3">
      <c r="B266" s="15"/>
      <c r="C266" s="219"/>
      <c r="W266" s="13"/>
      <c r="X266" s="18"/>
      <c r="Y266" s="13"/>
    </row>
    <row r="267" spans="1:25" x14ac:dyDescent="0.3">
      <c r="B267" s="15"/>
      <c r="C267" s="219"/>
      <c r="W267" s="13"/>
      <c r="X267" s="18"/>
      <c r="Y267" s="13"/>
    </row>
    <row r="268" spans="1:25" x14ac:dyDescent="0.3">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xr:uid="{6F60852A-1772-42E1-919D-0B7C6E028784}">
      <formula1>0</formula1>
      <formula2>50</formula2>
    </dataValidation>
    <dataValidation type="decimal" allowBlank="1" showInputMessage="1" showErrorMessage="1" prompt="Maksimali reikšmė - 100" sqref="D25:W25" xr:uid="{EB6241FA-E7AA-4B25-A5B8-4F91586C4847}">
      <formula1>0</formula1>
      <formula2>100</formula2>
    </dataValidation>
    <dataValidation type="whole" allowBlank="1" showInputMessage="1" showErrorMessage="1" prompt="Maksimali reikšmė - 100 000" sqref="D59:W59 D75:W75 D91:W91 D107:W107 D123:W123 D139:W139 D155:W155 D171:W171 D187:W187 D203:W203 D219:W219 D235:W235" xr:uid="{6CCB5828-98B6-4037-8634-31B4D2698798}">
      <formula1>0</formula1>
      <formula2>100000</formula2>
    </dataValidation>
    <dataValidation type="whole" allowBlank="1" showInputMessage="1" showErrorMessage="1" prompt="Maksimali reikšmė - 50" sqref="D43:W43" xr:uid="{E219CB89-85B9-42B9-B1E7-A177ADBFB5C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xr:uid="{2E60AAB3-71CB-493D-AA24-BEC9C5E8A838}">
      <formula1>0</formula1>
      <formula2>100000</formula2>
    </dataValidation>
    <dataValidation type="decimal" allowBlank="1" showInputMessage="1" showErrorMessage="1" prompt="Įveskite skaičių be tarpų. Maksimali reikšmė - 1000" sqref="C29:C34 Y29:Y34" xr:uid="{F77637BE-78C6-4E5C-A64B-29026D6F95F6}">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1ACA645-2D8D-4F15-AD4E-DABCB6BFF3BD}">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8F66-16CF-4D1C-9B31-7509465AA101}">
  <dimension ref="A1:M121"/>
  <sheetViews>
    <sheetView topLeftCell="A4" zoomScaleNormal="100" workbookViewId="0">
      <selection activeCell="E71" sqref="E71"/>
    </sheetView>
  </sheetViews>
  <sheetFormatPr defaultColWidth="9.109375" defaultRowHeight="14.4" x14ac:dyDescent="0.3"/>
  <cols>
    <col min="1" max="1" width="8.6640625" style="114" customWidth="1"/>
    <col min="2" max="2" width="12.6640625" style="114" customWidth="1"/>
    <col min="3" max="3" width="68.6640625" style="114" customWidth="1"/>
    <col min="4" max="4" width="12.6640625" style="114" customWidth="1"/>
    <col min="5" max="5" width="50.6640625" style="383" customWidth="1"/>
    <col min="6" max="6" width="20.6640625" style="114" customWidth="1"/>
    <col min="7" max="8" width="12.6640625" style="114" customWidth="1"/>
    <col min="9" max="9" width="50.6640625" style="114" customWidth="1"/>
    <col min="10" max="10" width="12.6640625" style="114" customWidth="1"/>
    <col min="11" max="11" width="50.6640625" style="114" customWidth="1"/>
    <col min="12" max="12" width="12.6640625" style="114" customWidth="1"/>
    <col min="13" max="13" width="50.6640625" style="114" customWidth="1"/>
    <col min="14" max="16384" width="9.109375" style="114"/>
  </cols>
  <sheetData>
    <row r="1" spans="1:13" s="113" customFormat="1" ht="18" x14ac:dyDescent="0.3">
      <c r="A1" s="116" t="s">
        <v>208</v>
      </c>
      <c r="B1" s="116" t="s">
        <v>672</v>
      </c>
      <c r="C1" s="116"/>
      <c r="D1" s="116"/>
      <c r="E1" s="122"/>
      <c r="F1" s="116"/>
      <c r="G1" s="116"/>
      <c r="H1" s="116"/>
      <c r="I1" s="116"/>
      <c r="J1" s="116"/>
      <c r="K1" s="116"/>
      <c r="L1" s="116"/>
      <c r="M1" s="116"/>
    </row>
    <row r="2" spans="1:13" x14ac:dyDescent="0.3">
      <c r="A2" s="2"/>
      <c r="B2" s="2"/>
      <c r="C2" s="2"/>
      <c r="D2" s="2"/>
      <c r="E2" s="391"/>
      <c r="F2" s="2"/>
      <c r="G2" s="2"/>
      <c r="H2" s="2"/>
      <c r="I2" s="2"/>
      <c r="J2" s="2"/>
      <c r="K2" s="2"/>
      <c r="L2" s="2"/>
      <c r="M2" s="2"/>
    </row>
    <row r="3" spans="1:13" s="13" customFormat="1" x14ac:dyDescent="0.3">
      <c r="A3" s="1"/>
      <c r="B3" s="140" t="s">
        <v>1272</v>
      </c>
      <c r="C3" s="205" t="str">
        <f>'1'!C8</f>
        <v>KAZL</v>
      </c>
      <c r="D3" s="1"/>
      <c r="E3" s="41"/>
      <c r="F3" s="1"/>
      <c r="G3" s="1"/>
    </row>
    <row r="4" spans="1:13" s="1" customFormat="1" ht="15" thickBot="1" x14ac:dyDescent="0.35">
      <c r="E4" s="41"/>
    </row>
    <row r="5" spans="1:13" x14ac:dyDescent="0.3">
      <c r="A5" s="2"/>
      <c r="B5" s="396">
        <v>1</v>
      </c>
      <c r="C5" s="397">
        <v>2</v>
      </c>
      <c r="D5" s="397">
        <v>3</v>
      </c>
      <c r="E5" s="698">
        <v>4</v>
      </c>
      <c r="F5" s="392">
        <v>5</v>
      </c>
      <c r="G5" s="334">
        <v>6</v>
      </c>
    </row>
    <row r="6" spans="1:13" ht="43.2" x14ac:dyDescent="0.3">
      <c r="A6" s="2"/>
      <c r="B6" s="699" t="s">
        <v>54</v>
      </c>
      <c r="C6" s="117" t="s">
        <v>53</v>
      </c>
      <c r="D6" s="697" t="s">
        <v>456</v>
      </c>
      <c r="E6" s="700" t="s">
        <v>1365</v>
      </c>
      <c r="F6" s="392" t="s">
        <v>1104</v>
      </c>
      <c r="G6" s="334" t="s">
        <v>1450</v>
      </c>
    </row>
    <row r="7" spans="1:13" ht="28.8" x14ac:dyDescent="0.3">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3">
      <c r="A8" s="2" t="s">
        <v>616</v>
      </c>
      <c r="B8" s="701" t="s">
        <v>0</v>
      </c>
      <c r="C8" s="385" t="str">
        <f>VLOOKUP(B8,'7'!$B$7:$C$26,2,FALSE)</f>
        <v>Verslo kūrimas ir plėtra</v>
      </c>
      <c r="D8" s="385">
        <f>HLOOKUP(B8,'11'!$D$6:$W$75,4,FALSE)</f>
        <v>0</v>
      </c>
      <c r="E8" s="702"/>
      <c r="F8" s="394" t="str">
        <f>IF(AND(D8&gt;0,ISBLANK(E8)),"Trūksta pagrindimo","Gerai")</f>
        <v>Gerai</v>
      </c>
      <c r="G8" s="389">
        <f>LEN(E8)</f>
        <v>0</v>
      </c>
    </row>
    <row r="9" spans="1:13" x14ac:dyDescent="0.3">
      <c r="A9" s="2" t="s">
        <v>617</v>
      </c>
      <c r="B9" s="701" t="s">
        <v>1</v>
      </c>
      <c r="C9" s="385" t="str">
        <f>VLOOKUP(B9,'7'!$B$7:$C$26,2,FALSE)</f>
        <v>Bendruomeninio verslo kūrimas ir plėtra</v>
      </c>
      <c r="D9" s="385">
        <f>HLOOKUP(B9,'11'!$D$6:$W$75,4,FALSE)</f>
        <v>0</v>
      </c>
      <c r="E9" s="702"/>
      <c r="F9" s="394" t="str">
        <f t="shared" ref="F9:F27" si="0">IF(AND(D9&gt;0,ISBLANK(E9)),"Trūksta pagrindimo","Gerai")</f>
        <v>Gerai</v>
      </c>
      <c r="G9" s="389">
        <f t="shared" ref="G9:G72" si="1">LEN(E9)</f>
        <v>0</v>
      </c>
    </row>
    <row r="10" spans="1:13" x14ac:dyDescent="0.3">
      <c r="A10" s="2" t="s">
        <v>618</v>
      </c>
      <c r="B10" s="701" t="s">
        <v>2</v>
      </c>
      <c r="C10" s="385" t="str">
        <f>VLOOKUP(B10,'7'!$B$7:$C$26,2,FALSE)</f>
        <v>Kaimų atnaujinimas ir plėtra</v>
      </c>
      <c r="D10" s="385">
        <f>HLOOKUP(B10,'11'!$D$6:$W$75,4,FALSE)</f>
        <v>0</v>
      </c>
      <c r="E10" s="702"/>
      <c r="F10" s="394" t="str">
        <f t="shared" si="0"/>
        <v>Gerai</v>
      </c>
      <c r="G10" s="389">
        <f t="shared" si="1"/>
        <v>0</v>
      </c>
    </row>
    <row r="11" spans="1:13" x14ac:dyDescent="0.3">
      <c r="A11" s="2" t="s">
        <v>619</v>
      </c>
      <c r="B11" s="701" t="s">
        <v>3</v>
      </c>
      <c r="C11" s="385" t="str">
        <f>VLOOKUP(B11,'7'!$B$7:$C$26,2,FALSE)</f>
        <v>Bendruomeniškumą skatinančios veiklos</v>
      </c>
      <c r="D11" s="385">
        <f>HLOOKUP(B11,'11'!$D$6:$W$75,4,FALSE)</f>
        <v>0</v>
      </c>
      <c r="E11" s="702"/>
      <c r="F11" s="394" t="str">
        <f t="shared" si="0"/>
        <v>Gerai</v>
      </c>
      <c r="G11" s="389">
        <f t="shared" si="1"/>
        <v>0</v>
      </c>
    </row>
    <row r="12" spans="1:13" x14ac:dyDescent="0.3">
      <c r="A12" s="2" t="s">
        <v>620</v>
      </c>
      <c r="B12" s="701" t="s">
        <v>4</v>
      </c>
      <c r="C12" s="385" t="str">
        <f>VLOOKUP(B12,'7'!$B$7:$C$26,2,FALSE)</f>
        <v>Tarptautinis VVG bendradarbiavimas</v>
      </c>
      <c r="D12" s="385">
        <f>HLOOKUP(B12,'11'!$D$6:$W$75,4,FALSE)</f>
        <v>0</v>
      </c>
      <c r="E12" s="702"/>
      <c r="F12" s="394" t="str">
        <f t="shared" si="0"/>
        <v>Gerai</v>
      </c>
      <c r="G12" s="389">
        <f t="shared" si="1"/>
        <v>0</v>
      </c>
    </row>
    <row r="13" spans="1:13" x14ac:dyDescent="0.3">
      <c r="A13" s="2" t="s">
        <v>621</v>
      </c>
      <c r="B13" s="701" t="s">
        <v>5</v>
      </c>
      <c r="C13" s="385">
        <f>VLOOKUP(B13,'7'!$B$7:$C$26,2,FALSE)</f>
        <v>0</v>
      </c>
      <c r="D13" s="385">
        <f>HLOOKUP(B13,'11'!$D$6:$W$75,4,FALSE)</f>
        <v>0</v>
      </c>
      <c r="E13" s="702"/>
      <c r="F13" s="394" t="str">
        <f t="shared" si="0"/>
        <v>Gerai</v>
      </c>
      <c r="G13" s="389">
        <f t="shared" si="1"/>
        <v>0</v>
      </c>
    </row>
    <row r="14" spans="1:13" x14ac:dyDescent="0.3">
      <c r="A14" s="2" t="s">
        <v>622</v>
      </c>
      <c r="B14" s="701" t="s">
        <v>6</v>
      </c>
      <c r="C14" s="385">
        <f>VLOOKUP(B14,'7'!$B$7:$C$26,2,FALSE)</f>
        <v>0</v>
      </c>
      <c r="D14" s="385">
        <f>HLOOKUP(B14,'11'!$D$6:$W$75,4,FALSE)</f>
        <v>0</v>
      </c>
      <c r="E14" s="702"/>
      <c r="F14" s="394" t="str">
        <f t="shared" si="0"/>
        <v>Gerai</v>
      </c>
      <c r="G14" s="389">
        <f t="shared" si="1"/>
        <v>0</v>
      </c>
    </row>
    <row r="15" spans="1:13" x14ac:dyDescent="0.3">
      <c r="A15" s="2" t="s">
        <v>623</v>
      </c>
      <c r="B15" s="701" t="s">
        <v>7</v>
      </c>
      <c r="C15" s="385">
        <f>VLOOKUP(B15,'7'!$B$7:$C$26,2,FALSE)</f>
        <v>0</v>
      </c>
      <c r="D15" s="385">
        <f>HLOOKUP(B15,'11'!$D$6:$W$75,4,FALSE)</f>
        <v>0</v>
      </c>
      <c r="E15" s="702"/>
      <c r="F15" s="394" t="str">
        <f t="shared" si="0"/>
        <v>Gerai</v>
      </c>
      <c r="G15" s="389">
        <f t="shared" si="1"/>
        <v>0</v>
      </c>
    </row>
    <row r="16" spans="1:13" x14ac:dyDescent="0.3">
      <c r="A16" s="2" t="s">
        <v>624</v>
      </c>
      <c r="B16" s="701" t="s">
        <v>8</v>
      </c>
      <c r="C16" s="385">
        <f>VLOOKUP(B16,'7'!$B$7:$C$26,2,FALSE)</f>
        <v>0</v>
      </c>
      <c r="D16" s="385">
        <f>HLOOKUP(B16,'11'!$D$6:$W$75,4,FALSE)</f>
        <v>0</v>
      </c>
      <c r="E16" s="702"/>
      <c r="F16" s="394" t="str">
        <f t="shared" si="0"/>
        <v>Gerai</v>
      </c>
      <c r="G16" s="389">
        <f t="shared" si="1"/>
        <v>0</v>
      </c>
    </row>
    <row r="17" spans="1:7" x14ac:dyDescent="0.3">
      <c r="A17" s="2" t="s">
        <v>625</v>
      </c>
      <c r="B17" s="701" t="s">
        <v>9</v>
      </c>
      <c r="C17" s="385">
        <f>VLOOKUP(B17,'7'!$B$7:$C$26,2,FALSE)</f>
        <v>0</v>
      </c>
      <c r="D17" s="385">
        <f>HLOOKUP(B17,'11'!$D$6:$W$75,4,FALSE)</f>
        <v>0</v>
      </c>
      <c r="E17" s="702"/>
      <c r="F17" s="394" t="str">
        <f t="shared" si="0"/>
        <v>Gerai</v>
      </c>
      <c r="G17" s="389">
        <f t="shared" si="1"/>
        <v>0</v>
      </c>
    </row>
    <row r="18" spans="1:7" x14ac:dyDescent="0.3">
      <c r="A18" s="2" t="s">
        <v>626</v>
      </c>
      <c r="B18" s="701" t="s">
        <v>43</v>
      </c>
      <c r="C18" s="385">
        <f>VLOOKUP(B18,'7'!$B$7:$C$26,2,FALSE)</f>
        <v>0</v>
      </c>
      <c r="D18" s="385">
        <f>HLOOKUP(B18,'11'!$D$6:$W$75,4,FALSE)</f>
        <v>0</v>
      </c>
      <c r="E18" s="702"/>
      <c r="F18" s="394" t="str">
        <f t="shared" si="0"/>
        <v>Gerai</v>
      </c>
      <c r="G18" s="389">
        <f t="shared" si="1"/>
        <v>0</v>
      </c>
    </row>
    <row r="19" spans="1:7" x14ac:dyDescent="0.3">
      <c r="A19" s="2" t="s">
        <v>627</v>
      </c>
      <c r="B19" s="701" t="s">
        <v>44</v>
      </c>
      <c r="C19" s="385">
        <f>VLOOKUP(B19,'7'!$B$7:$C$26,2,FALSE)</f>
        <v>0</v>
      </c>
      <c r="D19" s="385">
        <f>HLOOKUP(B19,'11'!$D$6:$W$75,4,FALSE)</f>
        <v>0</v>
      </c>
      <c r="E19" s="702"/>
      <c r="F19" s="394" t="str">
        <f t="shared" si="0"/>
        <v>Gerai</v>
      </c>
      <c r="G19" s="389">
        <f t="shared" si="1"/>
        <v>0</v>
      </c>
    </row>
    <row r="20" spans="1:7" x14ac:dyDescent="0.3">
      <c r="A20" s="2" t="s">
        <v>628</v>
      </c>
      <c r="B20" s="701" t="s">
        <v>45</v>
      </c>
      <c r="C20" s="385">
        <f>VLOOKUP(B20,'7'!$B$7:$C$26,2,FALSE)</f>
        <v>0</v>
      </c>
      <c r="D20" s="385">
        <f>HLOOKUP(B20,'11'!$D$6:$W$75,4,FALSE)</f>
        <v>0</v>
      </c>
      <c r="E20" s="702"/>
      <c r="F20" s="394" t="str">
        <f t="shared" si="0"/>
        <v>Gerai</v>
      </c>
      <c r="G20" s="389">
        <f t="shared" si="1"/>
        <v>0</v>
      </c>
    </row>
    <row r="21" spans="1:7" x14ac:dyDescent="0.3">
      <c r="A21" s="2" t="s">
        <v>629</v>
      </c>
      <c r="B21" s="701" t="s">
        <v>46</v>
      </c>
      <c r="C21" s="385">
        <f>VLOOKUP(B21,'7'!$B$7:$C$26,2,FALSE)</f>
        <v>0</v>
      </c>
      <c r="D21" s="385">
        <f>HLOOKUP(B21,'11'!$D$6:$W$75,4,FALSE)</f>
        <v>0</v>
      </c>
      <c r="E21" s="702"/>
      <c r="F21" s="394" t="str">
        <f t="shared" si="0"/>
        <v>Gerai</v>
      </c>
      <c r="G21" s="389">
        <f t="shared" si="1"/>
        <v>0</v>
      </c>
    </row>
    <row r="22" spans="1:7" x14ac:dyDescent="0.3">
      <c r="A22" s="2" t="s">
        <v>630</v>
      </c>
      <c r="B22" s="701" t="s">
        <v>47</v>
      </c>
      <c r="C22" s="385">
        <f>VLOOKUP(B22,'7'!$B$7:$C$26,2,FALSE)</f>
        <v>0</v>
      </c>
      <c r="D22" s="385">
        <f>HLOOKUP(B22,'11'!$D$6:$W$75,4,FALSE)</f>
        <v>0</v>
      </c>
      <c r="E22" s="702"/>
      <c r="F22" s="394" t="str">
        <f t="shared" si="0"/>
        <v>Gerai</v>
      </c>
      <c r="G22" s="389">
        <f t="shared" si="1"/>
        <v>0</v>
      </c>
    </row>
    <row r="23" spans="1:7" x14ac:dyDescent="0.3">
      <c r="A23" s="2" t="s">
        <v>631</v>
      </c>
      <c r="B23" s="701" t="s">
        <v>48</v>
      </c>
      <c r="C23" s="385">
        <f>VLOOKUP(B23,'7'!$B$7:$C$26,2,FALSE)</f>
        <v>0</v>
      </c>
      <c r="D23" s="385">
        <f>HLOOKUP(B23,'11'!$D$6:$W$75,4,FALSE)</f>
        <v>0</v>
      </c>
      <c r="E23" s="702"/>
      <c r="F23" s="394" t="str">
        <f t="shared" si="0"/>
        <v>Gerai</v>
      </c>
      <c r="G23" s="389">
        <f t="shared" si="1"/>
        <v>0</v>
      </c>
    </row>
    <row r="24" spans="1:7" x14ac:dyDescent="0.3">
      <c r="A24" s="2" t="s">
        <v>632</v>
      </c>
      <c r="B24" s="701" t="s">
        <v>49</v>
      </c>
      <c r="C24" s="385">
        <f>VLOOKUP(B24,'7'!$B$7:$C$26,2,FALSE)</f>
        <v>0</v>
      </c>
      <c r="D24" s="385">
        <f>HLOOKUP(B24,'11'!$D$6:$W$75,4,FALSE)</f>
        <v>0</v>
      </c>
      <c r="E24" s="702"/>
      <c r="F24" s="394" t="str">
        <f t="shared" si="0"/>
        <v>Gerai</v>
      </c>
      <c r="G24" s="389">
        <f t="shared" si="1"/>
        <v>0</v>
      </c>
    </row>
    <row r="25" spans="1:7" x14ac:dyDescent="0.3">
      <c r="A25" s="2" t="s">
        <v>633</v>
      </c>
      <c r="B25" s="701" t="s">
        <v>50</v>
      </c>
      <c r="C25" s="385">
        <f>VLOOKUP(B25,'7'!$B$7:$C$26,2,FALSE)</f>
        <v>0</v>
      </c>
      <c r="D25" s="385">
        <f>HLOOKUP(B25,'11'!$D$6:$W$75,4,FALSE)</f>
        <v>0</v>
      </c>
      <c r="E25" s="702"/>
      <c r="F25" s="394" t="str">
        <f t="shared" si="0"/>
        <v>Gerai</v>
      </c>
      <c r="G25" s="389">
        <f t="shared" si="1"/>
        <v>0</v>
      </c>
    </row>
    <row r="26" spans="1:7" x14ac:dyDescent="0.3">
      <c r="A26" s="2" t="s">
        <v>634</v>
      </c>
      <c r="B26" s="701" t="s">
        <v>51</v>
      </c>
      <c r="C26" s="385">
        <f>VLOOKUP(B26,'7'!$B$7:$C$26,2,FALSE)</f>
        <v>0</v>
      </c>
      <c r="D26" s="385">
        <f>HLOOKUP(B26,'11'!$D$6:$W$75,4,FALSE)</f>
        <v>0</v>
      </c>
      <c r="E26" s="702"/>
      <c r="F26" s="394" t="str">
        <f t="shared" si="0"/>
        <v>Gerai</v>
      </c>
      <c r="G26" s="389">
        <f t="shared" si="1"/>
        <v>0</v>
      </c>
    </row>
    <row r="27" spans="1:7" x14ac:dyDescent="0.3">
      <c r="A27" s="2" t="s">
        <v>1363</v>
      </c>
      <c r="B27" s="701" t="s">
        <v>52</v>
      </c>
      <c r="C27" s="385">
        <f>VLOOKUP(B27,'7'!$B$7:$C$26,2,FALSE)</f>
        <v>0</v>
      </c>
      <c r="D27" s="385">
        <f>HLOOKUP(B27,'11'!$D$6:$W$75,4,FALSE)</f>
        <v>0</v>
      </c>
      <c r="E27" s="702"/>
      <c r="F27" s="394" t="str">
        <f t="shared" si="0"/>
        <v>Gerai</v>
      </c>
      <c r="G27" s="389">
        <f t="shared" si="1"/>
        <v>0</v>
      </c>
    </row>
    <row r="28" spans="1:7" ht="28.8" x14ac:dyDescent="0.3">
      <c r="A28" s="2" t="s">
        <v>1364</v>
      </c>
      <c r="B28" s="398" t="s">
        <v>140</v>
      </c>
      <c r="C28" s="186" t="str">
        <f>'6'!C9</f>
        <v>Ekonomikos augimas ir darbo vietų kūrimas kaimo vietovėse. BŽŪP projektais remiamas naujų darbo vietų kūrimas</v>
      </c>
      <c r="D28" s="384"/>
      <c r="E28" s="399"/>
      <c r="F28" s="393"/>
      <c r="G28" s="388"/>
    </row>
    <row r="29" spans="1:7" ht="86.4" x14ac:dyDescent="0.3">
      <c r="A29" s="2" t="s">
        <v>1366</v>
      </c>
      <c r="B29" s="701" t="s">
        <v>0</v>
      </c>
      <c r="C29" s="385" t="str">
        <f>VLOOKUP(B29,'7'!$B$7:$C$26,2,FALSE)</f>
        <v>Verslo kūrimas ir plėtra</v>
      </c>
      <c r="D29" s="385">
        <f>HLOOKUP(B29,'11'!$D$6:$W$75,20,FALSE)</f>
        <v>12</v>
      </c>
      <c r="E29" s="702" t="s">
        <v>1764</v>
      </c>
      <c r="F29" s="394" t="str">
        <f>IF(AND(D29&gt;0,ISBLANK(E29)),"Trūksta pagrindimo","Gerai")</f>
        <v>Gerai</v>
      </c>
      <c r="G29" s="389">
        <f t="shared" si="1"/>
        <v>286</v>
      </c>
    </row>
    <row r="30" spans="1:7" ht="86.4" x14ac:dyDescent="0.3">
      <c r="A30" s="2" t="s">
        <v>1367</v>
      </c>
      <c r="B30" s="701" t="s">
        <v>1</v>
      </c>
      <c r="C30" s="385" t="str">
        <f>VLOOKUP(B30,'7'!$B$7:$C$26,2,FALSE)</f>
        <v>Bendruomeninio verslo kūrimas ir plėtra</v>
      </c>
      <c r="D30" s="385">
        <f>HLOOKUP(B30,'11'!$D$6:$W$75,20,FALSE)</f>
        <v>5</v>
      </c>
      <c r="E30" s="702" t="s">
        <v>1765</v>
      </c>
      <c r="F30" s="394" t="str">
        <f t="shared" ref="F30:F48" si="2">IF(AND(D30&gt;0,ISBLANK(E30)),"Trūksta pagrindimo","Gerai")</f>
        <v>Gerai</v>
      </c>
      <c r="G30" s="389">
        <f t="shared" si="1"/>
        <v>289</v>
      </c>
    </row>
    <row r="31" spans="1:7" x14ac:dyDescent="0.3">
      <c r="A31" s="2" t="s">
        <v>1368</v>
      </c>
      <c r="B31" s="701" t="s">
        <v>2</v>
      </c>
      <c r="C31" s="385" t="str">
        <f>VLOOKUP(B31,'7'!$B$7:$C$26,2,FALSE)</f>
        <v>Kaimų atnaujinimas ir plėtra</v>
      </c>
      <c r="D31" s="385">
        <f>HLOOKUP(B31,'11'!$D$6:$W$75,20,FALSE)</f>
        <v>0</v>
      </c>
      <c r="E31" s="702"/>
      <c r="F31" s="394" t="str">
        <f t="shared" si="2"/>
        <v>Gerai</v>
      </c>
      <c r="G31" s="389">
        <f t="shared" si="1"/>
        <v>0</v>
      </c>
    </row>
    <row r="32" spans="1:7" x14ac:dyDescent="0.3">
      <c r="A32" s="2" t="s">
        <v>1369</v>
      </c>
      <c r="B32" s="701" t="s">
        <v>3</v>
      </c>
      <c r="C32" s="385" t="str">
        <f>VLOOKUP(B32,'7'!$B$7:$C$26,2,FALSE)</f>
        <v>Bendruomeniškumą skatinančios veiklos</v>
      </c>
      <c r="D32" s="385">
        <f>HLOOKUP(B32,'11'!$D$6:$W$75,20,FALSE)</f>
        <v>0</v>
      </c>
      <c r="E32" s="702"/>
      <c r="F32" s="394" t="str">
        <f t="shared" si="2"/>
        <v>Gerai</v>
      </c>
      <c r="G32" s="389">
        <f t="shared" si="1"/>
        <v>0</v>
      </c>
    </row>
    <row r="33" spans="1:7" x14ac:dyDescent="0.3">
      <c r="A33" s="2" t="s">
        <v>1370</v>
      </c>
      <c r="B33" s="701" t="s">
        <v>4</v>
      </c>
      <c r="C33" s="385" t="str">
        <f>VLOOKUP(B33,'7'!$B$7:$C$26,2,FALSE)</f>
        <v>Tarptautinis VVG bendradarbiavimas</v>
      </c>
      <c r="D33" s="385">
        <f>HLOOKUP(B33,'11'!$D$6:$W$75,20,FALSE)</f>
        <v>0</v>
      </c>
      <c r="E33" s="702"/>
      <c r="F33" s="394" t="str">
        <f t="shared" si="2"/>
        <v>Gerai</v>
      </c>
      <c r="G33" s="389">
        <f t="shared" si="1"/>
        <v>0</v>
      </c>
    </row>
    <row r="34" spans="1:7" x14ac:dyDescent="0.3">
      <c r="A34" s="2" t="s">
        <v>1371</v>
      </c>
      <c r="B34" s="701" t="s">
        <v>5</v>
      </c>
      <c r="C34" s="385">
        <f>VLOOKUP(B34,'7'!$B$7:$C$26,2,FALSE)</f>
        <v>0</v>
      </c>
      <c r="D34" s="385">
        <f>HLOOKUP(B34,'11'!$D$6:$W$75,20,FALSE)</f>
        <v>0</v>
      </c>
      <c r="E34" s="702"/>
      <c r="F34" s="394" t="str">
        <f t="shared" si="2"/>
        <v>Gerai</v>
      </c>
      <c r="G34" s="389">
        <f t="shared" si="1"/>
        <v>0</v>
      </c>
    </row>
    <row r="35" spans="1:7" x14ac:dyDescent="0.3">
      <c r="A35" s="2" t="s">
        <v>1372</v>
      </c>
      <c r="B35" s="701" t="s">
        <v>6</v>
      </c>
      <c r="C35" s="385">
        <f>VLOOKUP(B35,'7'!$B$7:$C$26,2,FALSE)</f>
        <v>0</v>
      </c>
      <c r="D35" s="385">
        <f>HLOOKUP(B35,'11'!$D$6:$W$75,20,FALSE)</f>
        <v>0</v>
      </c>
      <c r="E35" s="702"/>
      <c r="F35" s="394" t="str">
        <f t="shared" si="2"/>
        <v>Gerai</v>
      </c>
      <c r="G35" s="389">
        <f t="shared" si="1"/>
        <v>0</v>
      </c>
    </row>
    <row r="36" spans="1:7" x14ac:dyDescent="0.3">
      <c r="A36" s="2" t="s">
        <v>1373</v>
      </c>
      <c r="B36" s="701" t="s">
        <v>7</v>
      </c>
      <c r="C36" s="385">
        <f>VLOOKUP(B36,'7'!$B$7:$C$26,2,FALSE)</f>
        <v>0</v>
      </c>
      <c r="D36" s="385">
        <f>HLOOKUP(B36,'11'!$D$6:$W$75,20,FALSE)</f>
        <v>0</v>
      </c>
      <c r="E36" s="702"/>
      <c r="F36" s="394" t="str">
        <f t="shared" si="2"/>
        <v>Gerai</v>
      </c>
      <c r="G36" s="389">
        <f t="shared" si="1"/>
        <v>0</v>
      </c>
    </row>
    <row r="37" spans="1:7" x14ac:dyDescent="0.3">
      <c r="A37" s="2" t="s">
        <v>1374</v>
      </c>
      <c r="B37" s="701" t="s">
        <v>8</v>
      </c>
      <c r="C37" s="385">
        <f>VLOOKUP(B37,'7'!$B$7:$C$26,2,FALSE)</f>
        <v>0</v>
      </c>
      <c r="D37" s="385">
        <f>HLOOKUP(B37,'11'!$D$6:$W$75,20,FALSE)</f>
        <v>0</v>
      </c>
      <c r="E37" s="702"/>
      <c r="F37" s="394" t="str">
        <f t="shared" si="2"/>
        <v>Gerai</v>
      </c>
      <c r="G37" s="389">
        <f t="shared" si="1"/>
        <v>0</v>
      </c>
    </row>
    <row r="38" spans="1:7" x14ac:dyDescent="0.3">
      <c r="A38" s="2" t="s">
        <v>1375</v>
      </c>
      <c r="B38" s="701" t="s">
        <v>9</v>
      </c>
      <c r="C38" s="385">
        <f>VLOOKUP(B38,'7'!$B$7:$C$26,2,FALSE)</f>
        <v>0</v>
      </c>
      <c r="D38" s="385">
        <f>HLOOKUP(B38,'11'!$D$6:$W$75,20,FALSE)</f>
        <v>0</v>
      </c>
      <c r="E38" s="702"/>
      <c r="F38" s="394" t="str">
        <f t="shared" si="2"/>
        <v>Gerai</v>
      </c>
      <c r="G38" s="389">
        <f t="shared" si="1"/>
        <v>0</v>
      </c>
    </row>
    <row r="39" spans="1:7" x14ac:dyDescent="0.3">
      <c r="A39" s="2" t="s">
        <v>1376</v>
      </c>
      <c r="B39" s="701" t="s">
        <v>43</v>
      </c>
      <c r="C39" s="385">
        <f>VLOOKUP(B39,'7'!$B$7:$C$26,2,FALSE)</f>
        <v>0</v>
      </c>
      <c r="D39" s="385">
        <f>HLOOKUP(B39,'11'!$D$6:$W$75,20,FALSE)</f>
        <v>0</v>
      </c>
      <c r="E39" s="702"/>
      <c r="F39" s="394" t="str">
        <f t="shared" si="2"/>
        <v>Gerai</v>
      </c>
      <c r="G39" s="389">
        <f t="shared" si="1"/>
        <v>0</v>
      </c>
    </row>
    <row r="40" spans="1:7" x14ac:dyDescent="0.3">
      <c r="A40" s="2" t="s">
        <v>1377</v>
      </c>
      <c r="B40" s="701" t="s">
        <v>44</v>
      </c>
      <c r="C40" s="385">
        <f>VLOOKUP(B40,'7'!$B$7:$C$26,2,FALSE)</f>
        <v>0</v>
      </c>
      <c r="D40" s="385">
        <f>HLOOKUP(B40,'11'!$D$6:$W$75,20,FALSE)</f>
        <v>0</v>
      </c>
      <c r="E40" s="702"/>
      <c r="F40" s="394" t="str">
        <f t="shared" si="2"/>
        <v>Gerai</v>
      </c>
      <c r="G40" s="389">
        <f t="shared" si="1"/>
        <v>0</v>
      </c>
    </row>
    <row r="41" spans="1:7" x14ac:dyDescent="0.3">
      <c r="A41" s="2" t="s">
        <v>1378</v>
      </c>
      <c r="B41" s="701" t="s">
        <v>45</v>
      </c>
      <c r="C41" s="385">
        <f>VLOOKUP(B41,'7'!$B$7:$C$26,2,FALSE)</f>
        <v>0</v>
      </c>
      <c r="D41" s="385">
        <f>HLOOKUP(B41,'11'!$D$6:$W$75,20,FALSE)</f>
        <v>0</v>
      </c>
      <c r="E41" s="702"/>
      <c r="F41" s="394" t="str">
        <f t="shared" si="2"/>
        <v>Gerai</v>
      </c>
      <c r="G41" s="389">
        <f t="shared" si="1"/>
        <v>0</v>
      </c>
    </row>
    <row r="42" spans="1:7" x14ac:dyDescent="0.3">
      <c r="A42" s="2" t="s">
        <v>1379</v>
      </c>
      <c r="B42" s="701" t="s">
        <v>46</v>
      </c>
      <c r="C42" s="385">
        <f>VLOOKUP(B42,'7'!$B$7:$C$26,2,FALSE)</f>
        <v>0</v>
      </c>
      <c r="D42" s="385">
        <f>HLOOKUP(B42,'11'!$D$6:$W$75,20,FALSE)</f>
        <v>0</v>
      </c>
      <c r="E42" s="702"/>
      <c r="F42" s="394" t="str">
        <f t="shared" si="2"/>
        <v>Gerai</v>
      </c>
      <c r="G42" s="389">
        <f t="shared" si="1"/>
        <v>0</v>
      </c>
    </row>
    <row r="43" spans="1:7" x14ac:dyDescent="0.3">
      <c r="A43" s="2" t="s">
        <v>1380</v>
      </c>
      <c r="B43" s="701" t="s">
        <v>47</v>
      </c>
      <c r="C43" s="385">
        <f>VLOOKUP(B43,'7'!$B$7:$C$26,2,FALSE)</f>
        <v>0</v>
      </c>
      <c r="D43" s="385">
        <f>HLOOKUP(B43,'11'!$D$6:$W$75,20,FALSE)</f>
        <v>0</v>
      </c>
      <c r="E43" s="702"/>
      <c r="F43" s="394" t="str">
        <f t="shared" si="2"/>
        <v>Gerai</v>
      </c>
      <c r="G43" s="389">
        <f t="shared" si="1"/>
        <v>0</v>
      </c>
    </row>
    <row r="44" spans="1:7" x14ac:dyDescent="0.3">
      <c r="A44" s="2" t="s">
        <v>1381</v>
      </c>
      <c r="B44" s="701" t="s">
        <v>48</v>
      </c>
      <c r="C44" s="385">
        <f>VLOOKUP(B44,'7'!$B$7:$C$26,2,FALSE)</f>
        <v>0</v>
      </c>
      <c r="D44" s="385">
        <f>HLOOKUP(B44,'11'!$D$6:$W$75,20,FALSE)</f>
        <v>0</v>
      </c>
      <c r="E44" s="702"/>
      <c r="F44" s="394" t="str">
        <f t="shared" si="2"/>
        <v>Gerai</v>
      </c>
      <c r="G44" s="389">
        <f t="shared" si="1"/>
        <v>0</v>
      </c>
    </row>
    <row r="45" spans="1:7" x14ac:dyDescent="0.3">
      <c r="A45" s="2" t="s">
        <v>1382</v>
      </c>
      <c r="B45" s="701" t="s">
        <v>49</v>
      </c>
      <c r="C45" s="385">
        <f>VLOOKUP(B45,'7'!$B$7:$C$26,2,FALSE)</f>
        <v>0</v>
      </c>
      <c r="D45" s="385">
        <f>HLOOKUP(B45,'11'!$D$6:$W$75,20,FALSE)</f>
        <v>0</v>
      </c>
      <c r="E45" s="702"/>
      <c r="F45" s="394" t="str">
        <f t="shared" si="2"/>
        <v>Gerai</v>
      </c>
      <c r="G45" s="389">
        <f t="shared" si="1"/>
        <v>0</v>
      </c>
    </row>
    <row r="46" spans="1:7" x14ac:dyDescent="0.3">
      <c r="A46" s="2" t="s">
        <v>1383</v>
      </c>
      <c r="B46" s="701" t="s">
        <v>50</v>
      </c>
      <c r="C46" s="385">
        <f>VLOOKUP(B46,'7'!$B$7:$C$26,2,FALSE)</f>
        <v>0</v>
      </c>
      <c r="D46" s="385">
        <f>HLOOKUP(B46,'11'!$D$6:$W$75,20,FALSE)</f>
        <v>0</v>
      </c>
      <c r="E46" s="702"/>
      <c r="F46" s="394" t="str">
        <f t="shared" si="2"/>
        <v>Gerai</v>
      </c>
      <c r="G46" s="389">
        <f t="shared" si="1"/>
        <v>0</v>
      </c>
    </row>
    <row r="47" spans="1:7" x14ac:dyDescent="0.3">
      <c r="A47" s="2" t="s">
        <v>1384</v>
      </c>
      <c r="B47" s="701" t="s">
        <v>51</v>
      </c>
      <c r="C47" s="385">
        <f>VLOOKUP(B47,'7'!$B$7:$C$26,2,FALSE)</f>
        <v>0</v>
      </c>
      <c r="D47" s="385">
        <f>HLOOKUP(B47,'11'!$D$6:$W$75,20,FALSE)</f>
        <v>0</v>
      </c>
      <c r="E47" s="702"/>
      <c r="F47" s="394" t="str">
        <f t="shared" si="2"/>
        <v>Gerai</v>
      </c>
      <c r="G47" s="389">
        <f t="shared" si="1"/>
        <v>0</v>
      </c>
    </row>
    <row r="48" spans="1:7" x14ac:dyDescent="0.3">
      <c r="A48" s="2" t="s">
        <v>1385</v>
      </c>
      <c r="B48" s="701" t="s">
        <v>52</v>
      </c>
      <c r="C48" s="385">
        <f>VLOOKUP(B48,'7'!$B$7:$C$26,2,FALSE)</f>
        <v>0</v>
      </c>
      <c r="D48" s="385">
        <f>HLOOKUP(B48,'11'!$D$6:$W$75,20,FALSE)</f>
        <v>0</v>
      </c>
      <c r="E48" s="702"/>
      <c r="F48" s="394" t="str">
        <f t="shared" si="2"/>
        <v>Gerai</v>
      </c>
      <c r="G48" s="389">
        <f t="shared" si="1"/>
        <v>0</v>
      </c>
    </row>
    <row r="49" spans="1:7" ht="28.8" x14ac:dyDescent="0.3">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72" x14ac:dyDescent="0.3">
      <c r="A50" s="2" t="s">
        <v>1387</v>
      </c>
      <c r="B50" s="701" t="s">
        <v>0</v>
      </c>
      <c r="C50" s="385" t="str">
        <f>VLOOKUP(B50,'7'!$B$7:$C$26,2,FALSE)</f>
        <v>Verslo kūrimas ir plėtra</v>
      </c>
      <c r="D50" s="385">
        <f>HLOOKUP(B50,'11'!$D$6:$W$75,38,FALSE)</f>
        <v>8</v>
      </c>
      <c r="E50" s="702" t="s">
        <v>1772</v>
      </c>
      <c r="F50" s="394" t="str">
        <f>IF(AND(D50&gt;0,ISBLANK(E50)),"Trūksta pagrindimo","Gerai")</f>
        <v>Gerai</v>
      </c>
      <c r="G50" s="389">
        <f t="shared" si="1"/>
        <v>245</v>
      </c>
    </row>
    <row r="51" spans="1:7" ht="72" x14ac:dyDescent="0.3">
      <c r="A51" s="2" t="s">
        <v>1388</v>
      </c>
      <c r="B51" s="701" t="s">
        <v>1</v>
      </c>
      <c r="C51" s="385" t="str">
        <f>VLOOKUP(B51,'7'!$B$7:$C$26,2,FALSE)</f>
        <v>Bendruomeninio verslo kūrimas ir plėtra</v>
      </c>
      <c r="D51" s="385">
        <f>HLOOKUP(B51,'11'!$D$6:$W$75,38,FALSE)</f>
        <v>3</v>
      </c>
      <c r="E51" s="702" t="s">
        <v>1775</v>
      </c>
      <c r="F51" s="394" t="str">
        <f t="shared" ref="F51:F69" si="3">IF(AND(D51&gt;0,ISBLANK(E51)),"Trūksta pagrindimo","Gerai")</f>
        <v>Gerai</v>
      </c>
      <c r="G51" s="389">
        <f t="shared" si="1"/>
        <v>244</v>
      </c>
    </row>
    <row r="52" spans="1:7" x14ac:dyDescent="0.3">
      <c r="A52" s="2" t="s">
        <v>1389</v>
      </c>
      <c r="B52" s="701" t="s">
        <v>2</v>
      </c>
      <c r="C52" s="385" t="str">
        <f>VLOOKUP(B52,'7'!$B$7:$C$26,2,FALSE)</f>
        <v>Kaimų atnaujinimas ir plėtra</v>
      </c>
      <c r="D52" s="385">
        <f>HLOOKUP(B52,'11'!$D$6:$W$75,38,FALSE)</f>
        <v>0</v>
      </c>
      <c r="E52" s="702"/>
      <c r="F52" s="394" t="str">
        <f t="shared" si="3"/>
        <v>Gerai</v>
      </c>
      <c r="G52" s="389">
        <f t="shared" si="1"/>
        <v>0</v>
      </c>
    </row>
    <row r="53" spans="1:7" x14ac:dyDescent="0.3">
      <c r="A53" s="2" t="s">
        <v>1390</v>
      </c>
      <c r="B53" s="701" t="s">
        <v>3</v>
      </c>
      <c r="C53" s="385" t="str">
        <f>VLOOKUP(B53,'7'!$B$7:$C$26,2,FALSE)</f>
        <v>Bendruomeniškumą skatinančios veiklos</v>
      </c>
      <c r="D53" s="385">
        <f>HLOOKUP(B53,'11'!$D$6:$W$75,38,FALSE)</f>
        <v>0</v>
      </c>
      <c r="E53" s="702"/>
      <c r="F53" s="394" t="str">
        <f t="shared" si="3"/>
        <v>Gerai</v>
      </c>
      <c r="G53" s="389">
        <f t="shared" si="1"/>
        <v>0</v>
      </c>
    </row>
    <row r="54" spans="1:7" x14ac:dyDescent="0.3">
      <c r="A54" s="2" t="s">
        <v>1391</v>
      </c>
      <c r="B54" s="701" t="s">
        <v>4</v>
      </c>
      <c r="C54" s="385" t="str">
        <f>VLOOKUP(B54,'7'!$B$7:$C$26,2,FALSE)</f>
        <v>Tarptautinis VVG bendradarbiavimas</v>
      </c>
      <c r="D54" s="385">
        <f>HLOOKUP(B54,'11'!$D$6:$W$75,38,FALSE)</f>
        <v>0</v>
      </c>
      <c r="E54" s="702"/>
      <c r="F54" s="394" t="str">
        <f t="shared" si="3"/>
        <v>Gerai</v>
      </c>
      <c r="G54" s="389">
        <f t="shared" si="1"/>
        <v>0</v>
      </c>
    </row>
    <row r="55" spans="1:7" x14ac:dyDescent="0.3">
      <c r="A55" s="2" t="s">
        <v>1392</v>
      </c>
      <c r="B55" s="701" t="s">
        <v>5</v>
      </c>
      <c r="C55" s="385">
        <f>VLOOKUP(B55,'7'!$B$7:$C$26,2,FALSE)</f>
        <v>0</v>
      </c>
      <c r="D55" s="385">
        <f>HLOOKUP(B55,'11'!$D$6:$W$75,38,FALSE)</f>
        <v>0</v>
      </c>
      <c r="E55" s="702"/>
      <c r="F55" s="394" t="str">
        <f t="shared" si="3"/>
        <v>Gerai</v>
      </c>
      <c r="G55" s="389">
        <f t="shared" si="1"/>
        <v>0</v>
      </c>
    </row>
    <row r="56" spans="1:7" x14ac:dyDescent="0.3">
      <c r="A56" s="2" t="s">
        <v>1393</v>
      </c>
      <c r="B56" s="701" t="s">
        <v>6</v>
      </c>
      <c r="C56" s="385">
        <f>VLOOKUP(B56,'7'!$B$7:$C$26,2,FALSE)</f>
        <v>0</v>
      </c>
      <c r="D56" s="385">
        <f>HLOOKUP(B56,'11'!$D$6:$W$75,38,FALSE)</f>
        <v>0</v>
      </c>
      <c r="E56" s="702"/>
      <c r="F56" s="394" t="str">
        <f t="shared" si="3"/>
        <v>Gerai</v>
      </c>
      <c r="G56" s="389">
        <f t="shared" si="1"/>
        <v>0</v>
      </c>
    </row>
    <row r="57" spans="1:7" x14ac:dyDescent="0.3">
      <c r="A57" s="2" t="s">
        <v>1394</v>
      </c>
      <c r="B57" s="701" t="s">
        <v>7</v>
      </c>
      <c r="C57" s="385">
        <f>VLOOKUP(B57,'7'!$B$7:$C$26,2,FALSE)</f>
        <v>0</v>
      </c>
      <c r="D57" s="385">
        <f>HLOOKUP(B57,'11'!$D$6:$W$75,38,FALSE)</f>
        <v>0</v>
      </c>
      <c r="E57" s="702"/>
      <c r="F57" s="394" t="str">
        <f t="shared" si="3"/>
        <v>Gerai</v>
      </c>
      <c r="G57" s="389">
        <f t="shared" si="1"/>
        <v>0</v>
      </c>
    </row>
    <row r="58" spans="1:7" x14ac:dyDescent="0.3">
      <c r="A58" s="2" t="s">
        <v>1395</v>
      </c>
      <c r="B58" s="701" t="s">
        <v>8</v>
      </c>
      <c r="C58" s="385">
        <f>VLOOKUP(B58,'7'!$B$7:$C$26,2,FALSE)</f>
        <v>0</v>
      </c>
      <c r="D58" s="385">
        <f>HLOOKUP(B58,'11'!$D$6:$W$75,38,FALSE)</f>
        <v>0</v>
      </c>
      <c r="E58" s="702"/>
      <c r="F58" s="394" t="str">
        <f t="shared" si="3"/>
        <v>Gerai</v>
      </c>
      <c r="G58" s="389">
        <f t="shared" si="1"/>
        <v>0</v>
      </c>
    </row>
    <row r="59" spans="1:7" x14ac:dyDescent="0.3">
      <c r="A59" s="2" t="s">
        <v>1396</v>
      </c>
      <c r="B59" s="701" t="s">
        <v>9</v>
      </c>
      <c r="C59" s="385">
        <f>VLOOKUP(B59,'7'!$B$7:$C$26,2,FALSE)</f>
        <v>0</v>
      </c>
      <c r="D59" s="385">
        <f>HLOOKUP(B59,'11'!$D$6:$W$75,38,FALSE)</f>
        <v>0</v>
      </c>
      <c r="E59" s="702"/>
      <c r="F59" s="394" t="str">
        <f t="shared" si="3"/>
        <v>Gerai</v>
      </c>
      <c r="G59" s="389">
        <f t="shared" si="1"/>
        <v>0</v>
      </c>
    </row>
    <row r="60" spans="1:7" x14ac:dyDescent="0.3">
      <c r="A60" s="2" t="s">
        <v>1397</v>
      </c>
      <c r="B60" s="701" t="s">
        <v>43</v>
      </c>
      <c r="C60" s="385">
        <f>VLOOKUP(B60,'7'!$B$7:$C$26,2,FALSE)</f>
        <v>0</v>
      </c>
      <c r="D60" s="385">
        <f>HLOOKUP(B60,'11'!$D$6:$W$75,38,FALSE)</f>
        <v>0</v>
      </c>
      <c r="E60" s="702"/>
      <c r="F60" s="394" t="str">
        <f t="shared" si="3"/>
        <v>Gerai</v>
      </c>
      <c r="G60" s="389">
        <f t="shared" si="1"/>
        <v>0</v>
      </c>
    </row>
    <row r="61" spans="1:7" x14ac:dyDescent="0.3">
      <c r="A61" s="2" t="s">
        <v>1398</v>
      </c>
      <c r="B61" s="701" t="s">
        <v>44</v>
      </c>
      <c r="C61" s="385">
        <f>VLOOKUP(B61,'7'!$B$7:$C$26,2,FALSE)</f>
        <v>0</v>
      </c>
      <c r="D61" s="385">
        <f>HLOOKUP(B61,'11'!$D$6:$W$75,38,FALSE)</f>
        <v>0</v>
      </c>
      <c r="E61" s="702"/>
      <c r="F61" s="394" t="str">
        <f t="shared" si="3"/>
        <v>Gerai</v>
      </c>
      <c r="G61" s="389">
        <f t="shared" si="1"/>
        <v>0</v>
      </c>
    </row>
    <row r="62" spans="1:7" x14ac:dyDescent="0.3">
      <c r="A62" s="2" t="s">
        <v>1399</v>
      </c>
      <c r="B62" s="701" t="s">
        <v>45</v>
      </c>
      <c r="C62" s="385">
        <f>VLOOKUP(B62,'7'!$B$7:$C$26,2,FALSE)</f>
        <v>0</v>
      </c>
      <c r="D62" s="385">
        <f>HLOOKUP(B62,'11'!$D$6:$W$75,38,FALSE)</f>
        <v>0</v>
      </c>
      <c r="E62" s="702"/>
      <c r="F62" s="394" t="str">
        <f t="shared" si="3"/>
        <v>Gerai</v>
      </c>
      <c r="G62" s="389">
        <f t="shared" si="1"/>
        <v>0</v>
      </c>
    </row>
    <row r="63" spans="1:7" x14ac:dyDescent="0.3">
      <c r="A63" s="2" t="s">
        <v>1400</v>
      </c>
      <c r="B63" s="701" t="s">
        <v>46</v>
      </c>
      <c r="C63" s="385">
        <f>VLOOKUP(B63,'7'!$B$7:$C$26,2,FALSE)</f>
        <v>0</v>
      </c>
      <c r="D63" s="385">
        <f>HLOOKUP(B63,'11'!$D$6:$W$75,38,FALSE)</f>
        <v>0</v>
      </c>
      <c r="E63" s="702"/>
      <c r="F63" s="394" t="str">
        <f t="shared" si="3"/>
        <v>Gerai</v>
      </c>
      <c r="G63" s="389">
        <f t="shared" si="1"/>
        <v>0</v>
      </c>
    </row>
    <row r="64" spans="1:7" x14ac:dyDescent="0.3">
      <c r="A64" s="2" t="s">
        <v>1401</v>
      </c>
      <c r="B64" s="701" t="s">
        <v>47</v>
      </c>
      <c r="C64" s="385">
        <f>VLOOKUP(B64,'7'!$B$7:$C$26,2,FALSE)</f>
        <v>0</v>
      </c>
      <c r="D64" s="385">
        <f>HLOOKUP(B64,'11'!$D$6:$W$75,38,FALSE)</f>
        <v>0</v>
      </c>
      <c r="E64" s="702"/>
      <c r="F64" s="394" t="str">
        <f t="shared" si="3"/>
        <v>Gerai</v>
      </c>
      <c r="G64" s="389">
        <f t="shared" si="1"/>
        <v>0</v>
      </c>
    </row>
    <row r="65" spans="1:7" x14ac:dyDescent="0.3">
      <c r="A65" s="2" t="s">
        <v>1402</v>
      </c>
      <c r="B65" s="701" t="s">
        <v>48</v>
      </c>
      <c r="C65" s="385">
        <f>VLOOKUP(B65,'7'!$B$7:$C$26,2,FALSE)</f>
        <v>0</v>
      </c>
      <c r="D65" s="385">
        <f>HLOOKUP(B65,'11'!$D$6:$W$75,38,FALSE)</f>
        <v>0</v>
      </c>
      <c r="E65" s="702"/>
      <c r="F65" s="394" t="str">
        <f t="shared" si="3"/>
        <v>Gerai</v>
      </c>
      <c r="G65" s="389">
        <f t="shared" si="1"/>
        <v>0</v>
      </c>
    </row>
    <row r="66" spans="1:7" x14ac:dyDescent="0.3">
      <c r="A66" s="2" t="s">
        <v>1403</v>
      </c>
      <c r="B66" s="701" t="s">
        <v>49</v>
      </c>
      <c r="C66" s="385">
        <f>VLOOKUP(B66,'7'!$B$7:$C$26,2,FALSE)</f>
        <v>0</v>
      </c>
      <c r="D66" s="385">
        <f>HLOOKUP(B66,'11'!$D$6:$W$75,38,FALSE)</f>
        <v>0</v>
      </c>
      <c r="E66" s="702"/>
      <c r="F66" s="394" t="str">
        <f t="shared" si="3"/>
        <v>Gerai</v>
      </c>
      <c r="G66" s="389">
        <f t="shared" si="1"/>
        <v>0</v>
      </c>
    </row>
    <row r="67" spans="1:7" x14ac:dyDescent="0.3">
      <c r="A67" s="2" t="s">
        <v>1404</v>
      </c>
      <c r="B67" s="701" t="s">
        <v>50</v>
      </c>
      <c r="C67" s="385">
        <f>VLOOKUP(B67,'7'!$B$7:$C$26,2,FALSE)</f>
        <v>0</v>
      </c>
      <c r="D67" s="385">
        <f>HLOOKUP(B67,'11'!$D$6:$W$75,38,FALSE)</f>
        <v>0</v>
      </c>
      <c r="E67" s="702"/>
      <c r="F67" s="394" t="str">
        <f t="shared" si="3"/>
        <v>Gerai</v>
      </c>
      <c r="G67" s="389">
        <f t="shared" si="1"/>
        <v>0</v>
      </c>
    </row>
    <row r="68" spans="1:7" x14ac:dyDescent="0.3">
      <c r="A68" s="2" t="s">
        <v>1405</v>
      </c>
      <c r="B68" s="701" t="s">
        <v>51</v>
      </c>
      <c r="C68" s="385">
        <f>VLOOKUP(B68,'7'!$B$7:$C$26,2,FALSE)</f>
        <v>0</v>
      </c>
      <c r="D68" s="385">
        <f>HLOOKUP(B68,'11'!$D$6:$W$75,38,FALSE)</f>
        <v>0</v>
      </c>
      <c r="E68" s="702"/>
      <c r="F68" s="394" t="str">
        <f t="shared" si="3"/>
        <v>Gerai</v>
      </c>
      <c r="G68" s="389">
        <f t="shared" si="1"/>
        <v>0</v>
      </c>
    </row>
    <row r="69" spans="1:7" x14ac:dyDescent="0.3">
      <c r="A69" s="2" t="s">
        <v>1406</v>
      </c>
      <c r="B69" s="701" t="s">
        <v>52</v>
      </c>
      <c r="C69" s="385">
        <f>VLOOKUP(B69,'7'!$B$7:$C$26,2,FALSE)</f>
        <v>0</v>
      </c>
      <c r="D69" s="385">
        <f>HLOOKUP(B69,'11'!$D$6:$W$75,38,FALSE)</f>
        <v>0</v>
      </c>
      <c r="E69" s="702"/>
      <c r="F69" s="394" t="str">
        <f t="shared" si="3"/>
        <v>Gerai</v>
      </c>
      <c r="G69" s="389">
        <f t="shared" si="1"/>
        <v>0</v>
      </c>
    </row>
    <row r="70" spans="1:7" ht="43.2" x14ac:dyDescent="0.3">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72" x14ac:dyDescent="0.3">
      <c r="A71" s="2" t="s">
        <v>1408</v>
      </c>
      <c r="B71" s="701" t="s">
        <v>0</v>
      </c>
      <c r="C71" s="385" t="str">
        <f>VLOOKUP(B71,'7'!$B$7:$C$26,2,FALSE)</f>
        <v>Verslo kūrimas ir plėtra</v>
      </c>
      <c r="D71" s="385">
        <f>HLOOKUP(B71,'11'!$D$6:$W$75,54,FALSE)</f>
        <v>400</v>
      </c>
      <c r="E71" s="702" t="s">
        <v>1766</v>
      </c>
      <c r="F71" s="394" t="str">
        <f>IF(AND(D71&gt;0,ISBLANK(E71)),"Trūksta pagrindimo","Gerai")</f>
        <v>Gerai</v>
      </c>
      <c r="G71" s="389">
        <f t="shared" si="1"/>
        <v>257</v>
      </c>
    </row>
    <row r="72" spans="1:7" ht="72" x14ac:dyDescent="0.3">
      <c r="A72" s="2" t="s">
        <v>1409</v>
      </c>
      <c r="B72" s="701" t="s">
        <v>1</v>
      </c>
      <c r="C72" s="385" t="str">
        <f>VLOOKUP(B72,'7'!$B$7:$C$26,2,FALSE)</f>
        <v>Bendruomeninio verslo kūrimas ir plėtra</v>
      </c>
      <c r="D72" s="385">
        <f>HLOOKUP(B72,'11'!$D$6:$W$75,54,FALSE)</f>
        <v>200</v>
      </c>
      <c r="E72" s="702" t="s">
        <v>1767</v>
      </c>
      <c r="F72" s="394" t="str">
        <f t="shared" ref="F72:F90" si="4">IF(AND(D72&gt;0,ISBLANK(E72)),"Trūksta pagrindimo","Gerai")</f>
        <v>Gerai</v>
      </c>
      <c r="G72" s="389">
        <f t="shared" si="1"/>
        <v>260</v>
      </c>
    </row>
    <row r="73" spans="1:7" ht="72" x14ac:dyDescent="0.3">
      <c r="A73" s="2" t="s">
        <v>1410</v>
      </c>
      <c r="B73" s="701" t="s">
        <v>2</v>
      </c>
      <c r="C73" s="385" t="str">
        <f>VLOOKUP(B73,'7'!$B$7:$C$26,2,FALSE)</f>
        <v>Kaimų atnaujinimas ir plėtra</v>
      </c>
      <c r="D73" s="385">
        <f>HLOOKUP(B73,'11'!$D$6:$W$75,54,FALSE)</f>
        <v>400</v>
      </c>
      <c r="E73" s="702" t="s">
        <v>1768</v>
      </c>
      <c r="F73" s="394" t="str">
        <f t="shared" si="4"/>
        <v>Gerai</v>
      </c>
      <c r="G73" s="389">
        <f t="shared" ref="G73:G111" si="5">LEN(E73)</f>
        <v>237</v>
      </c>
    </row>
    <row r="74" spans="1:7" ht="72" x14ac:dyDescent="0.3">
      <c r="A74" s="2" t="s">
        <v>1411</v>
      </c>
      <c r="B74" s="701" t="s">
        <v>3</v>
      </c>
      <c r="C74" s="385" t="str">
        <f>VLOOKUP(B74,'7'!$B$7:$C$26,2,FALSE)</f>
        <v>Bendruomeniškumą skatinančios veiklos</v>
      </c>
      <c r="D74" s="385">
        <f>HLOOKUP(B74,'11'!$D$6:$W$75,54,FALSE)</f>
        <v>0</v>
      </c>
      <c r="E74" s="702" t="s">
        <v>1818</v>
      </c>
      <c r="F74" s="394" t="str">
        <f t="shared" si="4"/>
        <v>Gerai</v>
      </c>
      <c r="G74" s="389">
        <f t="shared" si="5"/>
        <v>234</v>
      </c>
    </row>
    <row r="75" spans="1:7" x14ac:dyDescent="0.3">
      <c r="A75" s="2" t="s">
        <v>1412</v>
      </c>
      <c r="B75" s="701" t="s">
        <v>4</v>
      </c>
      <c r="C75" s="385" t="str">
        <f>VLOOKUP(B75,'7'!$B$7:$C$26,2,FALSE)</f>
        <v>Tarptautinis VVG bendradarbiavimas</v>
      </c>
      <c r="D75" s="385">
        <f>HLOOKUP(B75,'11'!$D$6:$W$75,54,FALSE)</f>
        <v>0</v>
      </c>
      <c r="E75" s="702"/>
      <c r="F75" s="394" t="str">
        <f t="shared" si="4"/>
        <v>Gerai</v>
      </c>
      <c r="G75" s="389">
        <f t="shared" si="5"/>
        <v>0</v>
      </c>
    </row>
    <row r="76" spans="1:7" x14ac:dyDescent="0.3">
      <c r="A76" s="2" t="s">
        <v>1413</v>
      </c>
      <c r="B76" s="701" t="s">
        <v>5</v>
      </c>
      <c r="C76" s="385">
        <f>VLOOKUP(B76,'7'!$B$7:$C$26,2,FALSE)</f>
        <v>0</v>
      </c>
      <c r="D76" s="385">
        <f>HLOOKUP(B76,'11'!$D$6:$W$75,54,FALSE)</f>
        <v>0</v>
      </c>
      <c r="E76" s="702"/>
      <c r="F76" s="394" t="str">
        <f t="shared" si="4"/>
        <v>Gerai</v>
      </c>
      <c r="G76" s="389">
        <f t="shared" si="5"/>
        <v>0</v>
      </c>
    </row>
    <row r="77" spans="1:7" x14ac:dyDescent="0.3">
      <c r="A77" s="2" t="s">
        <v>1414</v>
      </c>
      <c r="B77" s="701" t="s">
        <v>6</v>
      </c>
      <c r="C77" s="385">
        <f>VLOOKUP(B77,'7'!$B$7:$C$26,2,FALSE)</f>
        <v>0</v>
      </c>
      <c r="D77" s="385">
        <f>HLOOKUP(B77,'11'!$D$6:$W$75,54,FALSE)</f>
        <v>0</v>
      </c>
      <c r="E77" s="702"/>
      <c r="F77" s="394" t="str">
        <f t="shared" si="4"/>
        <v>Gerai</v>
      </c>
      <c r="G77" s="389">
        <f t="shared" si="5"/>
        <v>0</v>
      </c>
    </row>
    <row r="78" spans="1:7" x14ac:dyDescent="0.3">
      <c r="A78" s="2" t="s">
        <v>1415</v>
      </c>
      <c r="B78" s="701" t="s">
        <v>7</v>
      </c>
      <c r="C78" s="385">
        <f>VLOOKUP(B78,'7'!$B$7:$C$26,2,FALSE)</f>
        <v>0</v>
      </c>
      <c r="D78" s="385">
        <f>HLOOKUP(B78,'11'!$D$6:$W$75,54,FALSE)</f>
        <v>0</v>
      </c>
      <c r="E78" s="702"/>
      <c r="F78" s="394" t="str">
        <f t="shared" si="4"/>
        <v>Gerai</v>
      </c>
      <c r="G78" s="389">
        <f t="shared" si="5"/>
        <v>0</v>
      </c>
    </row>
    <row r="79" spans="1:7" x14ac:dyDescent="0.3">
      <c r="A79" s="2" t="s">
        <v>1416</v>
      </c>
      <c r="B79" s="701" t="s">
        <v>8</v>
      </c>
      <c r="C79" s="385">
        <f>VLOOKUP(B79,'7'!$B$7:$C$26,2,FALSE)</f>
        <v>0</v>
      </c>
      <c r="D79" s="385">
        <f>HLOOKUP(B79,'11'!$D$6:$W$75,54,FALSE)</f>
        <v>0</v>
      </c>
      <c r="E79" s="702"/>
      <c r="F79" s="394" t="str">
        <f t="shared" si="4"/>
        <v>Gerai</v>
      </c>
      <c r="G79" s="389">
        <f t="shared" si="5"/>
        <v>0</v>
      </c>
    </row>
    <row r="80" spans="1:7" x14ac:dyDescent="0.3">
      <c r="A80" s="2" t="s">
        <v>1417</v>
      </c>
      <c r="B80" s="701" t="s">
        <v>9</v>
      </c>
      <c r="C80" s="385">
        <f>VLOOKUP(B80,'7'!$B$7:$C$26,2,FALSE)</f>
        <v>0</v>
      </c>
      <c r="D80" s="385">
        <f>HLOOKUP(B80,'11'!$D$6:$W$75,54,FALSE)</f>
        <v>0</v>
      </c>
      <c r="E80" s="702"/>
      <c r="F80" s="394" t="str">
        <f t="shared" si="4"/>
        <v>Gerai</v>
      </c>
      <c r="G80" s="389">
        <f t="shared" si="5"/>
        <v>0</v>
      </c>
    </row>
    <row r="81" spans="1:7" x14ac:dyDescent="0.3">
      <c r="A81" s="2" t="s">
        <v>1418</v>
      </c>
      <c r="B81" s="701" t="s">
        <v>43</v>
      </c>
      <c r="C81" s="385">
        <f>VLOOKUP(B81,'7'!$B$7:$C$26,2,FALSE)</f>
        <v>0</v>
      </c>
      <c r="D81" s="385">
        <f>HLOOKUP(B81,'11'!$D$6:$W$75,54,FALSE)</f>
        <v>0</v>
      </c>
      <c r="E81" s="702"/>
      <c r="F81" s="394" t="str">
        <f t="shared" si="4"/>
        <v>Gerai</v>
      </c>
      <c r="G81" s="389">
        <f t="shared" si="5"/>
        <v>0</v>
      </c>
    </row>
    <row r="82" spans="1:7" x14ac:dyDescent="0.3">
      <c r="A82" s="2" t="s">
        <v>1419</v>
      </c>
      <c r="B82" s="701" t="s">
        <v>44</v>
      </c>
      <c r="C82" s="385">
        <f>VLOOKUP(B82,'7'!$B$7:$C$26,2,FALSE)</f>
        <v>0</v>
      </c>
      <c r="D82" s="385">
        <f>HLOOKUP(B82,'11'!$D$6:$W$75,54,FALSE)</f>
        <v>0</v>
      </c>
      <c r="E82" s="702"/>
      <c r="F82" s="394" t="str">
        <f t="shared" si="4"/>
        <v>Gerai</v>
      </c>
      <c r="G82" s="389">
        <f t="shared" si="5"/>
        <v>0</v>
      </c>
    </row>
    <row r="83" spans="1:7" x14ac:dyDescent="0.3">
      <c r="A83" s="2" t="s">
        <v>1420</v>
      </c>
      <c r="B83" s="701" t="s">
        <v>45</v>
      </c>
      <c r="C83" s="385">
        <f>VLOOKUP(B83,'7'!$B$7:$C$26,2,FALSE)</f>
        <v>0</v>
      </c>
      <c r="D83" s="385">
        <f>HLOOKUP(B83,'11'!$D$6:$W$75,54,FALSE)</f>
        <v>0</v>
      </c>
      <c r="E83" s="702"/>
      <c r="F83" s="394" t="str">
        <f t="shared" si="4"/>
        <v>Gerai</v>
      </c>
      <c r="G83" s="389">
        <f t="shared" si="5"/>
        <v>0</v>
      </c>
    </row>
    <row r="84" spans="1:7" x14ac:dyDescent="0.3">
      <c r="A84" s="2" t="s">
        <v>1421</v>
      </c>
      <c r="B84" s="701" t="s">
        <v>46</v>
      </c>
      <c r="C84" s="385">
        <f>VLOOKUP(B84,'7'!$B$7:$C$26,2,FALSE)</f>
        <v>0</v>
      </c>
      <c r="D84" s="385">
        <f>HLOOKUP(B84,'11'!$D$6:$W$75,54,FALSE)</f>
        <v>0</v>
      </c>
      <c r="E84" s="702"/>
      <c r="F84" s="394" t="str">
        <f t="shared" si="4"/>
        <v>Gerai</v>
      </c>
      <c r="G84" s="389">
        <f t="shared" si="5"/>
        <v>0</v>
      </c>
    </row>
    <row r="85" spans="1:7" x14ac:dyDescent="0.3">
      <c r="A85" s="2" t="s">
        <v>1422</v>
      </c>
      <c r="B85" s="701" t="s">
        <v>47</v>
      </c>
      <c r="C85" s="385">
        <f>VLOOKUP(B85,'7'!$B$7:$C$26,2,FALSE)</f>
        <v>0</v>
      </c>
      <c r="D85" s="385">
        <f>HLOOKUP(B85,'11'!$D$6:$W$75,54,FALSE)</f>
        <v>0</v>
      </c>
      <c r="E85" s="702"/>
      <c r="F85" s="394" t="str">
        <f t="shared" si="4"/>
        <v>Gerai</v>
      </c>
      <c r="G85" s="389">
        <f t="shared" si="5"/>
        <v>0</v>
      </c>
    </row>
    <row r="86" spans="1:7" x14ac:dyDescent="0.3">
      <c r="A86" s="2" t="s">
        <v>1423</v>
      </c>
      <c r="B86" s="701" t="s">
        <v>48</v>
      </c>
      <c r="C86" s="385">
        <f>VLOOKUP(B86,'7'!$B$7:$C$26,2,FALSE)</f>
        <v>0</v>
      </c>
      <c r="D86" s="385">
        <f>HLOOKUP(B86,'11'!$D$6:$W$75,54,FALSE)</f>
        <v>0</v>
      </c>
      <c r="E86" s="702"/>
      <c r="F86" s="394" t="str">
        <f t="shared" si="4"/>
        <v>Gerai</v>
      </c>
      <c r="G86" s="389">
        <f t="shared" si="5"/>
        <v>0</v>
      </c>
    </row>
    <row r="87" spans="1:7" x14ac:dyDescent="0.3">
      <c r="A87" s="2" t="s">
        <v>1424</v>
      </c>
      <c r="B87" s="701" t="s">
        <v>49</v>
      </c>
      <c r="C87" s="385">
        <f>VLOOKUP(B87,'7'!$B$7:$C$26,2,FALSE)</f>
        <v>0</v>
      </c>
      <c r="D87" s="385">
        <f>HLOOKUP(B87,'11'!$D$6:$W$75,54,FALSE)</f>
        <v>0</v>
      </c>
      <c r="E87" s="702"/>
      <c r="F87" s="394" t="str">
        <f t="shared" si="4"/>
        <v>Gerai</v>
      </c>
      <c r="G87" s="389">
        <f t="shared" si="5"/>
        <v>0</v>
      </c>
    </row>
    <row r="88" spans="1:7" x14ac:dyDescent="0.3">
      <c r="A88" s="2" t="s">
        <v>1425</v>
      </c>
      <c r="B88" s="701" t="s">
        <v>50</v>
      </c>
      <c r="C88" s="385">
        <f>VLOOKUP(B88,'7'!$B$7:$C$26,2,FALSE)</f>
        <v>0</v>
      </c>
      <c r="D88" s="385">
        <f>HLOOKUP(B88,'11'!$D$6:$W$75,54,FALSE)</f>
        <v>0</v>
      </c>
      <c r="E88" s="702"/>
      <c r="F88" s="394" t="str">
        <f t="shared" si="4"/>
        <v>Gerai</v>
      </c>
      <c r="G88" s="389">
        <f t="shared" si="5"/>
        <v>0</v>
      </c>
    </row>
    <row r="89" spans="1:7" x14ac:dyDescent="0.3">
      <c r="A89" s="2" t="s">
        <v>1426</v>
      </c>
      <c r="B89" s="701" t="s">
        <v>51</v>
      </c>
      <c r="C89" s="385">
        <f>VLOOKUP(B89,'7'!$B$7:$C$26,2,FALSE)</f>
        <v>0</v>
      </c>
      <c r="D89" s="385">
        <f>HLOOKUP(B89,'11'!$D$6:$W$75,54,FALSE)</f>
        <v>0</v>
      </c>
      <c r="E89" s="702"/>
      <c r="F89" s="394" t="str">
        <f t="shared" si="4"/>
        <v>Gerai</v>
      </c>
      <c r="G89" s="389">
        <f t="shared" si="5"/>
        <v>0</v>
      </c>
    </row>
    <row r="90" spans="1:7" x14ac:dyDescent="0.3">
      <c r="A90" s="2" t="s">
        <v>1427</v>
      </c>
      <c r="B90" s="701" t="s">
        <v>52</v>
      </c>
      <c r="C90" s="385">
        <f>VLOOKUP(B90,'7'!$B$7:$C$26,2,FALSE)</f>
        <v>0</v>
      </c>
      <c r="D90" s="385">
        <f>HLOOKUP(B90,'11'!$D$6:$W$75,54,FALSE)</f>
        <v>0</v>
      </c>
      <c r="E90" s="702"/>
      <c r="F90" s="394" t="str">
        <f t="shared" si="4"/>
        <v>Gerai</v>
      </c>
      <c r="G90" s="389">
        <f t="shared" si="5"/>
        <v>0</v>
      </c>
    </row>
    <row r="91" spans="1:7" ht="28.8" x14ac:dyDescent="0.3">
      <c r="A91" s="2" t="s">
        <v>1428</v>
      </c>
      <c r="B91" s="398" t="s">
        <v>155</v>
      </c>
      <c r="C91" s="186" t="str">
        <f>'6'!C12</f>
        <v>Socialinės įtraukties skatinimas. Asmenų, kuriems taikomi remiami socialinės įtraukties projektai, skaičius</v>
      </c>
      <c r="D91" s="384"/>
      <c r="E91" s="399"/>
      <c r="F91" s="393"/>
      <c r="G91" s="388"/>
    </row>
    <row r="92" spans="1:7" x14ac:dyDescent="0.3">
      <c r="A92" s="2" t="s">
        <v>1429</v>
      </c>
      <c r="B92" s="701" t="s">
        <v>0</v>
      </c>
      <c r="C92" s="385" t="str">
        <f>VLOOKUP(B92,'7'!$B$7:$C$26,2,FALSE)</f>
        <v>Verslo kūrimas ir plėtra</v>
      </c>
      <c r="D92" s="385">
        <f>HLOOKUP(B92,'11'!$D$6:$W$75,70,FALSE)</f>
        <v>0</v>
      </c>
      <c r="E92" s="702"/>
      <c r="F92" s="394" t="str">
        <f>IF(AND(D92&gt;0,ISBLANK(E92)),"Trūksta pagrindimo","Gerai")</f>
        <v>Gerai</v>
      </c>
      <c r="G92" s="389">
        <f t="shared" si="5"/>
        <v>0</v>
      </c>
    </row>
    <row r="93" spans="1:7" x14ac:dyDescent="0.3">
      <c r="A93" s="2" t="s">
        <v>1430</v>
      </c>
      <c r="B93" s="701" t="s">
        <v>1</v>
      </c>
      <c r="C93" s="385" t="str">
        <f>VLOOKUP(B93,'7'!$B$7:$C$26,2,FALSE)</f>
        <v>Bendruomeninio verslo kūrimas ir plėtra</v>
      </c>
      <c r="D93" s="385">
        <f>HLOOKUP(B93,'11'!$D$6:$W$75,70,FALSE)</f>
        <v>0</v>
      </c>
      <c r="E93" s="702"/>
      <c r="F93" s="394" t="str">
        <f t="shared" ref="F93:F111" si="6">IF(AND(D93&gt;0,ISBLANK(E93)),"Trūksta pagrindimo","Gerai")</f>
        <v>Gerai</v>
      </c>
      <c r="G93" s="389">
        <f t="shared" si="5"/>
        <v>0</v>
      </c>
    </row>
    <row r="94" spans="1:7" x14ac:dyDescent="0.3">
      <c r="A94" s="2" t="s">
        <v>1431</v>
      </c>
      <c r="B94" s="701" t="s">
        <v>2</v>
      </c>
      <c r="C94" s="385" t="str">
        <f>VLOOKUP(B94,'7'!$B$7:$C$26,2,FALSE)</f>
        <v>Kaimų atnaujinimas ir plėtra</v>
      </c>
      <c r="D94" s="385">
        <f>HLOOKUP(B94,'11'!$D$6:$W$75,70,FALSE)</f>
        <v>0</v>
      </c>
      <c r="E94" s="702"/>
      <c r="F94" s="394" t="str">
        <f t="shared" si="6"/>
        <v>Gerai</v>
      </c>
      <c r="G94" s="389">
        <f t="shared" si="5"/>
        <v>0</v>
      </c>
    </row>
    <row r="95" spans="1:7" ht="72" x14ac:dyDescent="0.3">
      <c r="A95" s="2" t="s">
        <v>1432</v>
      </c>
      <c r="B95" s="701" t="s">
        <v>3</v>
      </c>
      <c r="C95" s="385" t="str">
        <f>VLOOKUP(B95,'7'!$B$7:$C$26,2,FALSE)</f>
        <v>Bendruomeniškumą skatinančios veiklos</v>
      </c>
      <c r="D95" s="385">
        <f>HLOOKUP(B95,'11'!$D$6:$W$75,70,FALSE)</f>
        <v>100</v>
      </c>
      <c r="E95" s="702" t="s">
        <v>1813</v>
      </c>
      <c r="F95" s="394" t="str">
        <f t="shared" si="6"/>
        <v>Gerai</v>
      </c>
      <c r="G95" s="389">
        <f t="shared" si="5"/>
        <v>262</v>
      </c>
    </row>
    <row r="96" spans="1:7" x14ac:dyDescent="0.3">
      <c r="A96" s="2" t="s">
        <v>1433</v>
      </c>
      <c r="B96" s="701" t="s">
        <v>4</v>
      </c>
      <c r="C96" s="385" t="str">
        <f>VLOOKUP(B96,'7'!$B$7:$C$26,2,FALSE)</f>
        <v>Tarptautinis VVG bendradarbiavimas</v>
      </c>
      <c r="D96" s="385">
        <f>HLOOKUP(B96,'11'!$D$6:$W$75,70,FALSE)</f>
        <v>0</v>
      </c>
      <c r="E96" s="702"/>
      <c r="F96" s="394" t="str">
        <f t="shared" si="6"/>
        <v>Gerai</v>
      </c>
      <c r="G96" s="389">
        <f t="shared" si="5"/>
        <v>0</v>
      </c>
    </row>
    <row r="97" spans="1:7" x14ac:dyDescent="0.3">
      <c r="A97" s="2" t="s">
        <v>1434</v>
      </c>
      <c r="B97" s="701" t="s">
        <v>5</v>
      </c>
      <c r="C97" s="385">
        <f>VLOOKUP(B97,'7'!$B$7:$C$26,2,FALSE)</f>
        <v>0</v>
      </c>
      <c r="D97" s="385">
        <f>HLOOKUP(B97,'11'!$D$6:$W$75,70,FALSE)</f>
        <v>0</v>
      </c>
      <c r="E97" s="702"/>
      <c r="F97" s="394" t="str">
        <f t="shared" si="6"/>
        <v>Gerai</v>
      </c>
      <c r="G97" s="389">
        <f t="shared" si="5"/>
        <v>0</v>
      </c>
    </row>
    <row r="98" spans="1:7" x14ac:dyDescent="0.3">
      <c r="A98" s="2" t="s">
        <v>1435</v>
      </c>
      <c r="B98" s="701" t="s">
        <v>6</v>
      </c>
      <c r="C98" s="385">
        <f>VLOOKUP(B98,'7'!$B$7:$C$26,2,FALSE)</f>
        <v>0</v>
      </c>
      <c r="D98" s="385">
        <f>HLOOKUP(B98,'11'!$D$6:$W$75,70,FALSE)</f>
        <v>0</v>
      </c>
      <c r="E98" s="702"/>
      <c r="F98" s="394" t="str">
        <f t="shared" si="6"/>
        <v>Gerai</v>
      </c>
      <c r="G98" s="389">
        <f t="shared" si="5"/>
        <v>0</v>
      </c>
    </row>
    <row r="99" spans="1:7" x14ac:dyDescent="0.3">
      <c r="A99" s="2" t="s">
        <v>1436</v>
      </c>
      <c r="B99" s="701" t="s">
        <v>7</v>
      </c>
      <c r="C99" s="385">
        <f>VLOOKUP(B99,'7'!$B$7:$C$26,2,FALSE)</f>
        <v>0</v>
      </c>
      <c r="D99" s="385">
        <f>HLOOKUP(B99,'11'!$D$6:$W$75,70,FALSE)</f>
        <v>0</v>
      </c>
      <c r="E99" s="702"/>
      <c r="F99" s="394" t="str">
        <f t="shared" si="6"/>
        <v>Gerai</v>
      </c>
      <c r="G99" s="389">
        <f t="shared" si="5"/>
        <v>0</v>
      </c>
    </row>
    <row r="100" spans="1:7" x14ac:dyDescent="0.3">
      <c r="A100" s="2" t="s">
        <v>1437</v>
      </c>
      <c r="B100" s="701" t="s">
        <v>8</v>
      </c>
      <c r="C100" s="385">
        <f>VLOOKUP(B100,'7'!$B$7:$C$26,2,FALSE)</f>
        <v>0</v>
      </c>
      <c r="D100" s="385">
        <f>HLOOKUP(B100,'11'!$D$6:$W$75,70,FALSE)</f>
        <v>0</v>
      </c>
      <c r="E100" s="702"/>
      <c r="F100" s="394" t="str">
        <f t="shared" si="6"/>
        <v>Gerai</v>
      </c>
      <c r="G100" s="389">
        <f t="shared" si="5"/>
        <v>0</v>
      </c>
    </row>
    <row r="101" spans="1:7" x14ac:dyDescent="0.3">
      <c r="A101" s="2" t="s">
        <v>1438</v>
      </c>
      <c r="B101" s="701" t="s">
        <v>9</v>
      </c>
      <c r="C101" s="385">
        <f>VLOOKUP(B101,'7'!$B$7:$C$26,2,FALSE)</f>
        <v>0</v>
      </c>
      <c r="D101" s="385">
        <f>HLOOKUP(B101,'11'!$D$6:$W$75,70,FALSE)</f>
        <v>0</v>
      </c>
      <c r="E101" s="702"/>
      <c r="F101" s="394" t="str">
        <f t="shared" si="6"/>
        <v>Gerai</v>
      </c>
      <c r="G101" s="389">
        <f t="shared" si="5"/>
        <v>0</v>
      </c>
    </row>
    <row r="102" spans="1:7" x14ac:dyDescent="0.3">
      <c r="A102" s="2" t="s">
        <v>1439</v>
      </c>
      <c r="B102" s="701" t="s">
        <v>43</v>
      </c>
      <c r="C102" s="385">
        <f>VLOOKUP(B102,'7'!$B$7:$C$26,2,FALSE)</f>
        <v>0</v>
      </c>
      <c r="D102" s="385">
        <f>HLOOKUP(B102,'11'!$D$6:$W$75,70,FALSE)</f>
        <v>0</v>
      </c>
      <c r="E102" s="702"/>
      <c r="F102" s="394" t="str">
        <f t="shared" si="6"/>
        <v>Gerai</v>
      </c>
      <c r="G102" s="389">
        <f t="shared" si="5"/>
        <v>0</v>
      </c>
    </row>
    <row r="103" spans="1:7" x14ac:dyDescent="0.3">
      <c r="A103" s="2" t="s">
        <v>1440</v>
      </c>
      <c r="B103" s="701" t="s">
        <v>44</v>
      </c>
      <c r="C103" s="385">
        <f>VLOOKUP(B103,'7'!$B$7:$C$26,2,FALSE)</f>
        <v>0</v>
      </c>
      <c r="D103" s="385">
        <f>HLOOKUP(B103,'11'!$D$6:$W$75,70,FALSE)</f>
        <v>0</v>
      </c>
      <c r="E103" s="702"/>
      <c r="F103" s="394" t="str">
        <f t="shared" si="6"/>
        <v>Gerai</v>
      </c>
      <c r="G103" s="389">
        <f t="shared" si="5"/>
        <v>0</v>
      </c>
    </row>
    <row r="104" spans="1:7" x14ac:dyDescent="0.3">
      <c r="A104" s="2" t="s">
        <v>1441</v>
      </c>
      <c r="B104" s="701" t="s">
        <v>45</v>
      </c>
      <c r="C104" s="385">
        <f>VLOOKUP(B104,'7'!$B$7:$C$26,2,FALSE)</f>
        <v>0</v>
      </c>
      <c r="D104" s="385">
        <f>HLOOKUP(B104,'11'!$D$6:$W$75,70,FALSE)</f>
        <v>0</v>
      </c>
      <c r="E104" s="702"/>
      <c r="F104" s="394" t="str">
        <f t="shared" si="6"/>
        <v>Gerai</v>
      </c>
      <c r="G104" s="389">
        <f t="shared" si="5"/>
        <v>0</v>
      </c>
    </row>
    <row r="105" spans="1:7" x14ac:dyDescent="0.3">
      <c r="A105" s="2" t="s">
        <v>1442</v>
      </c>
      <c r="B105" s="701" t="s">
        <v>46</v>
      </c>
      <c r="C105" s="385">
        <f>VLOOKUP(B105,'7'!$B$7:$C$26,2,FALSE)</f>
        <v>0</v>
      </c>
      <c r="D105" s="385">
        <f>HLOOKUP(B105,'11'!$D$6:$W$75,70,FALSE)</f>
        <v>0</v>
      </c>
      <c r="E105" s="702"/>
      <c r="F105" s="394" t="str">
        <f t="shared" si="6"/>
        <v>Gerai</v>
      </c>
      <c r="G105" s="389">
        <f t="shared" si="5"/>
        <v>0</v>
      </c>
    </row>
    <row r="106" spans="1:7" x14ac:dyDescent="0.3">
      <c r="A106" s="2" t="s">
        <v>1443</v>
      </c>
      <c r="B106" s="701" t="s">
        <v>47</v>
      </c>
      <c r="C106" s="385">
        <f>VLOOKUP(B106,'7'!$B$7:$C$26,2,FALSE)</f>
        <v>0</v>
      </c>
      <c r="D106" s="385">
        <f>HLOOKUP(B106,'11'!$D$6:$W$75,70,FALSE)</f>
        <v>0</v>
      </c>
      <c r="E106" s="702"/>
      <c r="F106" s="394" t="str">
        <f t="shared" si="6"/>
        <v>Gerai</v>
      </c>
      <c r="G106" s="389">
        <f t="shared" si="5"/>
        <v>0</v>
      </c>
    </row>
    <row r="107" spans="1:7" x14ac:dyDescent="0.3">
      <c r="A107" s="2" t="s">
        <v>1444</v>
      </c>
      <c r="B107" s="701" t="s">
        <v>48</v>
      </c>
      <c r="C107" s="385">
        <f>VLOOKUP(B107,'7'!$B$7:$C$26,2,FALSE)</f>
        <v>0</v>
      </c>
      <c r="D107" s="385">
        <f>HLOOKUP(B107,'11'!$D$6:$W$75,70,FALSE)</f>
        <v>0</v>
      </c>
      <c r="E107" s="702"/>
      <c r="F107" s="394" t="str">
        <f t="shared" si="6"/>
        <v>Gerai</v>
      </c>
      <c r="G107" s="389">
        <f t="shared" si="5"/>
        <v>0</v>
      </c>
    </row>
    <row r="108" spans="1:7" x14ac:dyDescent="0.3">
      <c r="A108" s="2" t="s">
        <v>1445</v>
      </c>
      <c r="B108" s="701" t="s">
        <v>49</v>
      </c>
      <c r="C108" s="385">
        <f>VLOOKUP(B108,'7'!$B$7:$C$26,2,FALSE)</f>
        <v>0</v>
      </c>
      <c r="D108" s="385">
        <f>HLOOKUP(B108,'11'!$D$6:$W$75,70,FALSE)</f>
        <v>0</v>
      </c>
      <c r="E108" s="702"/>
      <c r="F108" s="394" t="str">
        <f t="shared" si="6"/>
        <v>Gerai</v>
      </c>
      <c r="G108" s="389">
        <f t="shared" si="5"/>
        <v>0</v>
      </c>
    </row>
    <row r="109" spans="1:7" x14ac:dyDescent="0.3">
      <c r="A109" s="2" t="s">
        <v>1446</v>
      </c>
      <c r="B109" s="701" t="s">
        <v>50</v>
      </c>
      <c r="C109" s="385">
        <f>VLOOKUP(B109,'7'!$B$7:$C$26,2,FALSE)</f>
        <v>0</v>
      </c>
      <c r="D109" s="385">
        <f>HLOOKUP(B109,'11'!$D$6:$W$75,70,FALSE)</f>
        <v>0</v>
      </c>
      <c r="E109" s="702"/>
      <c r="F109" s="394" t="str">
        <f t="shared" si="6"/>
        <v>Gerai</v>
      </c>
      <c r="G109" s="389">
        <f t="shared" si="5"/>
        <v>0</v>
      </c>
    </row>
    <row r="110" spans="1:7" x14ac:dyDescent="0.3">
      <c r="A110" s="2" t="s">
        <v>1447</v>
      </c>
      <c r="B110" s="701" t="s">
        <v>51</v>
      </c>
      <c r="C110" s="385">
        <f>VLOOKUP(B110,'7'!$B$7:$C$26,2,FALSE)</f>
        <v>0</v>
      </c>
      <c r="D110" s="385">
        <f>HLOOKUP(B110,'11'!$D$6:$W$75,70,FALSE)</f>
        <v>0</v>
      </c>
      <c r="E110" s="702"/>
      <c r="F110" s="394" t="str">
        <f t="shared" si="6"/>
        <v>Gerai</v>
      </c>
      <c r="G110" s="389">
        <f t="shared" si="5"/>
        <v>0</v>
      </c>
    </row>
    <row r="111" spans="1:7" ht="15" thickBot="1" x14ac:dyDescent="0.35">
      <c r="A111" s="2" t="s">
        <v>1448</v>
      </c>
      <c r="B111" s="703" t="s">
        <v>52</v>
      </c>
      <c r="C111" s="704">
        <f>VLOOKUP(B111,'7'!$B$7:$C$26,2,FALSE)</f>
        <v>0</v>
      </c>
      <c r="D111" s="704">
        <f>HLOOKUP(B111,'11'!$D$6:$W$75,70,FALSE)</f>
        <v>0</v>
      </c>
      <c r="E111" s="705"/>
      <c r="F111" s="395" t="str">
        <f t="shared" si="6"/>
        <v>Gerai</v>
      </c>
      <c r="G111" s="390">
        <f t="shared" si="5"/>
        <v>0</v>
      </c>
    </row>
    <row r="114" spans="2:3" x14ac:dyDescent="0.3">
      <c r="B114" s="2"/>
      <c r="C114" s="360" t="s">
        <v>1360</v>
      </c>
    </row>
    <row r="115" spans="2:3" ht="43.2" x14ac:dyDescent="0.3">
      <c r="B115" s="2">
        <v>1</v>
      </c>
      <c r="C115" s="312" t="s">
        <v>1452</v>
      </c>
    </row>
    <row r="116" spans="2:3" ht="28.8" x14ac:dyDescent="0.3">
      <c r="B116" s="2">
        <v>2</v>
      </c>
      <c r="C116" s="312" t="s">
        <v>1361</v>
      </c>
    </row>
    <row r="117" spans="2:3" ht="72" x14ac:dyDescent="0.3">
      <c r="B117" s="2">
        <v>3</v>
      </c>
      <c r="C117" s="312" t="s">
        <v>1449</v>
      </c>
    </row>
    <row r="118" spans="2:3" ht="43.2" x14ac:dyDescent="0.3">
      <c r="B118" s="2">
        <v>4</v>
      </c>
      <c r="C118" s="312" t="s">
        <v>1453</v>
      </c>
    </row>
    <row r="119" spans="2:3" ht="86.4" x14ac:dyDescent="0.3">
      <c r="B119" s="2">
        <v>5</v>
      </c>
      <c r="C119" s="312" t="s">
        <v>1451</v>
      </c>
    </row>
    <row r="120" spans="2:3" x14ac:dyDescent="0.3">
      <c r="B120" s="2">
        <v>6</v>
      </c>
      <c r="C120" s="312" t="s">
        <v>1362</v>
      </c>
    </row>
    <row r="121" spans="2:3" ht="28.8" x14ac:dyDescent="0.3">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50:E69 E92:E111" xr:uid="{EDA85C7B-80A6-4DFD-93B1-A6F279A933A3}">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D5EE-6A7D-4AF8-920A-9A99E387B435}">
  <dimension ref="A1:W32"/>
  <sheetViews>
    <sheetView topLeftCell="A7" zoomScaleNormal="100" workbookViewId="0">
      <selection activeCell="F25" sqref="F25"/>
    </sheetView>
  </sheetViews>
  <sheetFormatPr defaultColWidth="9.109375" defaultRowHeight="14.4" x14ac:dyDescent="0.3"/>
  <cols>
    <col min="1" max="1" width="8.6640625" style="10" customWidth="1"/>
    <col min="2" max="2" width="52.6640625" style="10" customWidth="1"/>
    <col min="3" max="3" width="10.6640625" style="12" customWidth="1"/>
    <col min="4" max="23" width="11.6640625" style="81" customWidth="1"/>
    <col min="24" max="16384" width="9.109375" style="10"/>
  </cols>
  <sheetData>
    <row r="1" spans="1:23" s="42" customFormat="1" ht="18" x14ac:dyDescent="0.3">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3">
      <c r="A2"/>
      <c r="B2"/>
      <c r="C2" s="8"/>
      <c r="D2" s="84"/>
      <c r="E2" s="84"/>
      <c r="F2" s="84"/>
      <c r="G2" s="84"/>
      <c r="H2" s="84"/>
      <c r="I2" s="84"/>
      <c r="J2" s="84"/>
      <c r="K2" s="84"/>
      <c r="L2" s="84"/>
      <c r="M2" s="84"/>
      <c r="N2" s="84"/>
      <c r="O2" s="84"/>
      <c r="P2" s="84"/>
      <c r="Q2" s="84"/>
      <c r="R2" s="84"/>
      <c r="S2" s="84"/>
      <c r="T2" s="84"/>
      <c r="U2" s="84"/>
      <c r="V2" s="84"/>
      <c r="W2" s="84"/>
    </row>
    <row r="3" spans="1:23" s="13" customFormat="1" x14ac:dyDescent="0.3">
      <c r="A3" s="1"/>
      <c r="B3" s="140" t="s">
        <v>1272</v>
      </c>
      <c r="C3" s="205" t="str">
        <f>'1'!C8</f>
        <v>KAZL</v>
      </c>
    </row>
    <row r="4" spans="1:23" customFormat="1" ht="15" thickBot="1" x14ac:dyDescent="0.35"/>
    <row r="5" spans="1:23" x14ac:dyDescent="0.3">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4">
      <c r="A6" t="s">
        <v>433</v>
      </c>
      <c r="B6" s="709"/>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3">
      <c r="A7" t="s">
        <v>434</v>
      </c>
      <c r="B7" s="710"/>
      <c r="C7" s="706" t="s">
        <v>160</v>
      </c>
      <c r="D7" s="707" t="str">
        <f>'10'!D7</f>
        <v>Verslo kūrimas ir plėtra</v>
      </c>
      <c r="E7" s="707" t="str">
        <f>'10'!E7</f>
        <v>Bendruomeninio verslo kūrimas ir plėtra</v>
      </c>
      <c r="F7" s="707" t="str">
        <f>'10'!F7</f>
        <v>Kaimų atnaujinimas ir plėtra</v>
      </c>
      <c r="G7" s="707" t="str">
        <f>'10'!G7</f>
        <v>Bendruomeniškumą skatinančios veiklos</v>
      </c>
      <c r="H7" s="707" t="str">
        <f>'10'!H7</f>
        <v>Tarptautinis VVG bendradarbiavimas</v>
      </c>
      <c r="I7" s="707">
        <f>'10'!I7</f>
        <v>0</v>
      </c>
      <c r="J7" s="707">
        <f>'10'!J7</f>
        <v>0</v>
      </c>
      <c r="K7" s="707">
        <f>'10'!K7</f>
        <v>0</v>
      </c>
      <c r="L7" s="707">
        <f>'10'!L7</f>
        <v>0</v>
      </c>
      <c r="M7" s="707">
        <f>'10'!M7</f>
        <v>0</v>
      </c>
      <c r="N7" s="707">
        <f>'10'!N7</f>
        <v>0</v>
      </c>
      <c r="O7" s="707">
        <f>'10'!O7</f>
        <v>0</v>
      </c>
      <c r="P7" s="707">
        <f>'10'!P7</f>
        <v>0</v>
      </c>
      <c r="Q7" s="707">
        <f>'10'!Q7</f>
        <v>0</v>
      </c>
      <c r="R7" s="707">
        <f>'10'!R7</f>
        <v>0</v>
      </c>
      <c r="S7" s="707">
        <f>'10'!S7</f>
        <v>0</v>
      </c>
      <c r="T7" s="707">
        <f>'10'!T7</f>
        <v>0</v>
      </c>
      <c r="U7" s="707">
        <f>'10'!U7</f>
        <v>0</v>
      </c>
      <c r="V7" s="707">
        <f>'10'!V7</f>
        <v>0</v>
      </c>
      <c r="W7" s="711">
        <f>'10'!W7</f>
        <v>0</v>
      </c>
    </row>
    <row r="8" spans="1:23" x14ac:dyDescent="0.3">
      <c r="A8" t="s">
        <v>435</v>
      </c>
      <c r="B8" s="533" t="s">
        <v>457</v>
      </c>
      <c r="C8" s="112">
        <f>SUM(D8:W8)</f>
        <v>17</v>
      </c>
      <c r="D8" s="111">
        <f>'11'!D25</f>
        <v>12</v>
      </c>
      <c r="E8" s="111">
        <f>'11'!E25</f>
        <v>5</v>
      </c>
      <c r="F8" s="111">
        <f>'11'!F25</f>
        <v>0</v>
      </c>
      <c r="G8" s="111">
        <f>'11'!G25</f>
        <v>0</v>
      </c>
      <c r="H8" s="111">
        <f>'11'!H25</f>
        <v>0</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3">
      <c r="A9" t="s">
        <v>436</v>
      </c>
      <c r="B9" s="533" t="str">
        <f>'11'!B26</f>
        <v>Ar aktualus darbo vietų paskirstymas pagal lytį?</v>
      </c>
      <c r="C9" s="744"/>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3">
      <c r="A10" t="s">
        <v>437</v>
      </c>
      <c r="B10" s="533" t="str">
        <f>'11'!B27</f>
        <v>Ar aktualus darbo vietų paskirstymas pagal amžių?</v>
      </c>
      <c r="C10" s="744"/>
      <c r="D10" s="111" t="str">
        <f>'11'!D27</f>
        <v>Ne</v>
      </c>
      <c r="E10" s="111" t="str">
        <f>'11'!E27</f>
        <v>Ne</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3">
      <c r="A11" t="s">
        <v>438</v>
      </c>
      <c r="B11" s="382" t="s">
        <v>468</v>
      </c>
      <c r="C11" s="112">
        <f t="shared" ref="C11:C15" si="0">SUM(D11:W11)</f>
        <v>17</v>
      </c>
      <c r="D11" s="111">
        <f>SUM(D12:D14)</f>
        <v>12</v>
      </c>
      <c r="E11" s="111">
        <f t="shared" ref="E11:W11" si="1">SUM(E12:E14)</f>
        <v>5</v>
      </c>
      <c r="F11" s="111">
        <f t="shared" si="1"/>
        <v>0</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3">
      <c r="A12" t="s">
        <v>439</v>
      </c>
      <c r="B12" s="533" t="s">
        <v>146</v>
      </c>
      <c r="C12" s="112">
        <f t="shared" si="0"/>
        <v>0</v>
      </c>
      <c r="D12" s="708">
        <v>0</v>
      </c>
      <c r="E12" s="708">
        <v>0</v>
      </c>
      <c r="F12" s="708" t="str">
        <f t="shared" ref="F12:W14" si="2">IF(F$9="taip","Užpildykite","netaikoma")</f>
        <v>netaikoma</v>
      </c>
      <c r="G12" s="708" t="str">
        <f t="shared" si="2"/>
        <v>netaikoma</v>
      </c>
      <c r="H12" s="708" t="str">
        <f t="shared" si="2"/>
        <v>netaikoma</v>
      </c>
      <c r="I12" s="708" t="str">
        <f t="shared" si="2"/>
        <v>netaikoma</v>
      </c>
      <c r="J12" s="708" t="str">
        <f t="shared" si="2"/>
        <v>netaikoma</v>
      </c>
      <c r="K12" s="708" t="str">
        <f t="shared" si="2"/>
        <v>netaikoma</v>
      </c>
      <c r="L12" s="708" t="str">
        <f t="shared" si="2"/>
        <v>netaikoma</v>
      </c>
      <c r="M12" s="708" t="str">
        <f t="shared" si="2"/>
        <v>netaikoma</v>
      </c>
      <c r="N12" s="708" t="str">
        <f t="shared" si="2"/>
        <v>netaikoma</v>
      </c>
      <c r="O12" s="708" t="str">
        <f t="shared" si="2"/>
        <v>netaikoma</v>
      </c>
      <c r="P12" s="708" t="str">
        <f t="shared" si="2"/>
        <v>netaikoma</v>
      </c>
      <c r="Q12" s="708" t="str">
        <f t="shared" si="2"/>
        <v>netaikoma</v>
      </c>
      <c r="R12" s="708" t="str">
        <f t="shared" si="2"/>
        <v>netaikoma</v>
      </c>
      <c r="S12" s="708" t="str">
        <f t="shared" si="2"/>
        <v>netaikoma</v>
      </c>
      <c r="T12" s="708" t="str">
        <f t="shared" si="2"/>
        <v>netaikoma</v>
      </c>
      <c r="U12" s="708" t="str">
        <f t="shared" si="2"/>
        <v>netaikoma</v>
      </c>
      <c r="V12" s="708" t="str">
        <f t="shared" si="2"/>
        <v>netaikoma</v>
      </c>
      <c r="W12" s="712" t="str">
        <f t="shared" si="2"/>
        <v>netaikoma</v>
      </c>
    </row>
    <row r="13" spans="1:23" x14ac:dyDescent="0.3">
      <c r="A13" t="s">
        <v>440</v>
      </c>
      <c r="B13" s="533" t="s">
        <v>147</v>
      </c>
      <c r="C13" s="112">
        <f t="shared" si="0"/>
        <v>0</v>
      </c>
      <c r="D13" s="708">
        <v>0</v>
      </c>
      <c r="E13" s="708">
        <v>0</v>
      </c>
      <c r="F13" s="708" t="str">
        <f t="shared" ref="F13:S13" si="3">IF(F$9="taip","Užpildykite","netaikoma")</f>
        <v>netaikoma</v>
      </c>
      <c r="G13" s="708" t="str">
        <f t="shared" si="3"/>
        <v>netaikoma</v>
      </c>
      <c r="H13" s="708" t="str">
        <f t="shared" si="3"/>
        <v>netaikoma</v>
      </c>
      <c r="I13" s="708" t="str">
        <f t="shared" si="3"/>
        <v>netaikoma</v>
      </c>
      <c r="J13" s="708" t="str">
        <f t="shared" si="3"/>
        <v>netaikoma</v>
      </c>
      <c r="K13" s="708" t="str">
        <f t="shared" si="3"/>
        <v>netaikoma</v>
      </c>
      <c r="L13" s="708" t="str">
        <f t="shared" si="3"/>
        <v>netaikoma</v>
      </c>
      <c r="M13" s="708" t="str">
        <f t="shared" si="3"/>
        <v>netaikoma</v>
      </c>
      <c r="N13" s="708" t="str">
        <f t="shared" si="3"/>
        <v>netaikoma</v>
      </c>
      <c r="O13" s="708" t="str">
        <f t="shared" si="3"/>
        <v>netaikoma</v>
      </c>
      <c r="P13" s="708" t="str">
        <f t="shared" si="3"/>
        <v>netaikoma</v>
      </c>
      <c r="Q13" s="708" t="str">
        <f t="shared" si="3"/>
        <v>netaikoma</v>
      </c>
      <c r="R13" s="708" t="str">
        <f t="shared" si="3"/>
        <v>netaikoma</v>
      </c>
      <c r="S13" s="708" t="str">
        <f t="shared" si="3"/>
        <v>netaikoma</v>
      </c>
      <c r="T13" s="708" t="str">
        <f t="shared" si="2"/>
        <v>netaikoma</v>
      </c>
      <c r="U13" s="708" t="str">
        <f t="shared" si="2"/>
        <v>netaikoma</v>
      </c>
      <c r="V13" s="708" t="str">
        <f t="shared" si="2"/>
        <v>netaikoma</v>
      </c>
      <c r="W13" s="712" t="str">
        <f t="shared" si="2"/>
        <v>netaikoma</v>
      </c>
    </row>
    <row r="14" spans="1:23" x14ac:dyDescent="0.3">
      <c r="A14" t="s">
        <v>441</v>
      </c>
      <c r="B14" s="533" t="s">
        <v>148</v>
      </c>
      <c r="C14" s="112">
        <f t="shared" si="0"/>
        <v>17</v>
      </c>
      <c r="D14" s="708">
        <v>12</v>
      </c>
      <c r="E14" s="708">
        <v>5</v>
      </c>
      <c r="F14" s="708" t="str">
        <f t="shared" si="2"/>
        <v>netaikoma</v>
      </c>
      <c r="G14" s="708" t="str">
        <f t="shared" si="2"/>
        <v>netaikoma</v>
      </c>
      <c r="H14" s="708" t="str">
        <f t="shared" si="2"/>
        <v>netaikoma</v>
      </c>
      <c r="I14" s="708" t="str">
        <f t="shared" si="2"/>
        <v>netaikoma</v>
      </c>
      <c r="J14" s="708" t="str">
        <f t="shared" si="2"/>
        <v>netaikoma</v>
      </c>
      <c r="K14" s="708" t="str">
        <f t="shared" si="2"/>
        <v>netaikoma</v>
      </c>
      <c r="L14" s="708" t="str">
        <f t="shared" si="2"/>
        <v>netaikoma</v>
      </c>
      <c r="M14" s="708" t="str">
        <f t="shared" si="2"/>
        <v>netaikoma</v>
      </c>
      <c r="N14" s="708" t="str">
        <f t="shared" si="2"/>
        <v>netaikoma</v>
      </c>
      <c r="O14" s="708" t="str">
        <f t="shared" si="2"/>
        <v>netaikoma</v>
      </c>
      <c r="P14" s="708" t="str">
        <f t="shared" si="2"/>
        <v>netaikoma</v>
      </c>
      <c r="Q14" s="708" t="str">
        <f t="shared" si="2"/>
        <v>netaikoma</v>
      </c>
      <c r="R14" s="708" t="str">
        <f t="shared" si="2"/>
        <v>netaikoma</v>
      </c>
      <c r="S14" s="708" t="str">
        <f t="shared" si="2"/>
        <v>netaikoma</v>
      </c>
      <c r="T14" s="708" t="str">
        <f t="shared" si="2"/>
        <v>netaikoma</v>
      </c>
      <c r="U14" s="708" t="str">
        <f t="shared" si="2"/>
        <v>netaikoma</v>
      </c>
      <c r="V14" s="708" t="str">
        <f t="shared" si="2"/>
        <v>netaikoma</v>
      </c>
      <c r="W14" s="712" t="str">
        <f t="shared" si="2"/>
        <v>netaikoma</v>
      </c>
    </row>
    <row r="15" spans="1:23" x14ac:dyDescent="0.3">
      <c r="A15" t="s">
        <v>442</v>
      </c>
      <c r="B15" s="382" t="s">
        <v>403</v>
      </c>
      <c r="C15" s="112">
        <f t="shared" si="0"/>
        <v>17</v>
      </c>
      <c r="D15" s="111">
        <f>SUM(D16:D18)</f>
        <v>12</v>
      </c>
      <c r="E15" s="111">
        <f t="shared" ref="E15:W15" si="4">SUM(E16:E18)</f>
        <v>5</v>
      </c>
      <c r="F15" s="111">
        <f t="shared" si="4"/>
        <v>0</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3">
      <c r="A16" t="s">
        <v>443</v>
      </c>
      <c r="B16" s="533" t="s">
        <v>145</v>
      </c>
      <c r="C16" s="112">
        <f>SUM(D16:W16)</f>
        <v>2</v>
      </c>
      <c r="D16" s="708">
        <v>2</v>
      </c>
      <c r="E16" s="708">
        <v>0</v>
      </c>
      <c r="F16" s="708" t="str">
        <f t="shared" ref="F16:W18" si="5">IF(F$10="taip","Užpildykite","netaikoma")</f>
        <v>netaikoma</v>
      </c>
      <c r="G16" s="708" t="str">
        <f t="shared" si="5"/>
        <v>netaikoma</v>
      </c>
      <c r="H16" s="708" t="str">
        <f t="shared" si="5"/>
        <v>netaikoma</v>
      </c>
      <c r="I16" s="708" t="str">
        <f t="shared" si="5"/>
        <v>netaikoma</v>
      </c>
      <c r="J16" s="708" t="str">
        <f t="shared" si="5"/>
        <v>netaikoma</v>
      </c>
      <c r="K16" s="708" t="str">
        <f t="shared" si="5"/>
        <v>netaikoma</v>
      </c>
      <c r="L16" s="708" t="str">
        <f t="shared" si="5"/>
        <v>netaikoma</v>
      </c>
      <c r="M16" s="708" t="str">
        <f t="shared" si="5"/>
        <v>netaikoma</v>
      </c>
      <c r="N16" s="708" t="str">
        <f t="shared" si="5"/>
        <v>netaikoma</v>
      </c>
      <c r="O16" s="708" t="str">
        <f t="shared" si="5"/>
        <v>netaikoma</v>
      </c>
      <c r="P16" s="708" t="str">
        <f t="shared" si="5"/>
        <v>netaikoma</v>
      </c>
      <c r="Q16" s="708" t="str">
        <f t="shared" si="5"/>
        <v>netaikoma</v>
      </c>
      <c r="R16" s="708" t="str">
        <f t="shared" si="5"/>
        <v>netaikoma</v>
      </c>
      <c r="S16" s="708" t="str">
        <f t="shared" si="5"/>
        <v>netaikoma</v>
      </c>
      <c r="T16" s="708" t="str">
        <f t="shared" si="5"/>
        <v>netaikoma</v>
      </c>
      <c r="U16" s="708" t="str">
        <f t="shared" si="5"/>
        <v>netaikoma</v>
      </c>
      <c r="V16" s="708" t="str">
        <f t="shared" si="5"/>
        <v>netaikoma</v>
      </c>
      <c r="W16" s="712" t="str">
        <f t="shared" si="5"/>
        <v>netaikoma</v>
      </c>
    </row>
    <row r="17" spans="1:23" x14ac:dyDescent="0.3">
      <c r="A17" t="s">
        <v>444</v>
      </c>
      <c r="B17" s="533" t="s">
        <v>143</v>
      </c>
      <c r="C17" s="112">
        <f>SUM(D17:W17)</f>
        <v>0</v>
      </c>
      <c r="D17" s="708">
        <v>0</v>
      </c>
      <c r="E17" s="708">
        <v>0</v>
      </c>
      <c r="F17" s="708" t="str">
        <f t="shared" ref="F17:S17" si="6">IF(F$10="taip","Užpildykite","netaikoma")</f>
        <v>netaikoma</v>
      </c>
      <c r="G17" s="708" t="str">
        <f t="shared" si="6"/>
        <v>netaikoma</v>
      </c>
      <c r="H17" s="708" t="str">
        <f t="shared" si="6"/>
        <v>netaikoma</v>
      </c>
      <c r="I17" s="708" t="str">
        <f t="shared" si="6"/>
        <v>netaikoma</v>
      </c>
      <c r="J17" s="708" t="str">
        <f t="shared" si="6"/>
        <v>netaikoma</v>
      </c>
      <c r="K17" s="708" t="str">
        <f t="shared" si="6"/>
        <v>netaikoma</v>
      </c>
      <c r="L17" s="708" t="str">
        <f t="shared" si="6"/>
        <v>netaikoma</v>
      </c>
      <c r="M17" s="708" t="str">
        <f t="shared" si="6"/>
        <v>netaikoma</v>
      </c>
      <c r="N17" s="708" t="str">
        <f t="shared" si="6"/>
        <v>netaikoma</v>
      </c>
      <c r="O17" s="708" t="str">
        <f t="shared" si="6"/>
        <v>netaikoma</v>
      </c>
      <c r="P17" s="708" t="str">
        <f t="shared" si="6"/>
        <v>netaikoma</v>
      </c>
      <c r="Q17" s="708" t="str">
        <f t="shared" si="6"/>
        <v>netaikoma</v>
      </c>
      <c r="R17" s="708" t="str">
        <f t="shared" si="6"/>
        <v>netaikoma</v>
      </c>
      <c r="S17" s="708" t="str">
        <f t="shared" si="6"/>
        <v>netaikoma</v>
      </c>
      <c r="T17" s="708" t="str">
        <f t="shared" si="5"/>
        <v>netaikoma</v>
      </c>
      <c r="U17" s="708" t="str">
        <f t="shared" si="5"/>
        <v>netaikoma</v>
      </c>
      <c r="V17" s="708" t="str">
        <f t="shared" si="5"/>
        <v>netaikoma</v>
      </c>
      <c r="W17" s="712" t="str">
        <f t="shared" si="5"/>
        <v>netaikoma</v>
      </c>
    </row>
    <row r="18" spans="1:23" ht="15" thickBot="1" x14ac:dyDescent="0.35">
      <c r="A18" t="s">
        <v>445</v>
      </c>
      <c r="B18" s="713" t="s">
        <v>144</v>
      </c>
      <c r="C18" s="714">
        <f>SUM(D18:W18)</f>
        <v>15</v>
      </c>
      <c r="D18" s="715">
        <v>10</v>
      </c>
      <c r="E18" s="715">
        <v>5</v>
      </c>
      <c r="F18" s="715" t="str">
        <f t="shared" si="5"/>
        <v>netaikoma</v>
      </c>
      <c r="G18" s="715" t="str">
        <f t="shared" si="5"/>
        <v>netaikoma</v>
      </c>
      <c r="H18" s="715" t="str">
        <f t="shared" si="5"/>
        <v>netaikoma</v>
      </c>
      <c r="I18" s="715" t="str">
        <f t="shared" si="5"/>
        <v>netaikoma</v>
      </c>
      <c r="J18" s="715" t="str">
        <f t="shared" si="5"/>
        <v>netaikoma</v>
      </c>
      <c r="K18" s="715" t="str">
        <f t="shared" si="5"/>
        <v>netaikoma</v>
      </c>
      <c r="L18" s="715" t="str">
        <f t="shared" si="5"/>
        <v>netaikoma</v>
      </c>
      <c r="M18" s="715" t="str">
        <f t="shared" si="5"/>
        <v>netaikoma</v>
      </c>
      <c r="N18" s="715" t="str">
        <f t="shared" si="5"/>
        <v>netaikoma</v>
      </c>
      <c r="O18" s="715" t="str">
        <f t="shared" si="5"/>
        <v>netaikoma</v>
      </c>
      <c r="P18" s="715" t="str">
        <f t="shared" si="5"/>
        <v>netaikoma</v>
      </c>
      <c r="Q18" s="715" t="str">
        <f t="shared" si="5"/>
        <v>netaikoma</v>
      </c>
      <c r="R18" s="715" t="str">
        <f t="shared" si="5"/>
        <v>netaikoma</v>
      </c>
      <c r="S18" s="715" t="str">
        <f t="shared" si="5"/>
        <v>netaikoma</v>
      </c>
      <c r="T18" s="715" t="str">
        <f t="shared" si="5"/>
        <v>netaikoma</v>
      </c>
      <c r="U18" s="715" t="str">
        <f t="shared" si="5"/>
        <v>netaikoma</v>
      </c>
      <c r="V18" s="715" t="str">
        <f t="shared" si="5"/>
        <v>netaikoma</v>
      </c>
      <c r="W18" s="716" t="str">
        <f t="shared" si="5"/>
        <v>netaikoma</v>
      </c>
    </row>
    <row r="19" spans="1:23" x14ac:dyDescent="0.3">
      <c r="A19" t="s">
        <v>446</v>
      </c>
      <c r="B19" s="197" t="s">
        <v>1650</v>
      </c>
      <c r="C19" s="198" t="str">
        <f t="shared" ref="C19" si="7">IF(C8=C11,"Gerai","Klaida")</f>
        <v>Gerai</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3">
      <c r="A20" t="s">
        <v>447</v>
      </c>
      <c r="B20" s="197" t="s">
        <v>1651</v>
      </c>
      <c r="C20" s="196"/>
      <c r="D20" s="641" t="str">
        <f>IF(D9="Taip",IF(D11=0,"Neužpildyta","Gerai"),"Gerai")</f>
        <v>Gerai</v>
      </c>
      <c r="E20" s="641" t="str">
        <f t="shared" ref="E20:W20" si="9">IF(E9="Taip",IF(E11=0,"Neužpildyta","Gerai"),"Gerai")</f>
        <v>Gerai</v>
      </c>
      <c r="F20" s="641" t="str">
        <f t="shared" si="9"/>
        <v>Gerai</v>
      </c>
      <c r="G20" s="641" t="str">
        <f t="shared" si="9"/>
        <v>Gerai</v>
      </c>
      <c r="H20" s="641" t="str">
        <f t="shared" si="9"/>
        <v>Gerai</v>
      </c>
      <c r="I20" s="641" t="str">
        <f t="shared" si="9"/>
        <v>Gerai</v>
      </c>
      <c r="J20" s="641" t="str">
        <f t="shared" si="9"/>
        <v>Gerai</v>
      </c>
      <c r="K20" s="641" t="str">
        <f t="shared" si="9"/>
        <v>Gerai</v>
      </c>
      <c r="L20" s="641" t="str">
        <f t="shared" si="9"/>
        <v>Gerai</v>
      </c>
      <c r="M20" s="641" t="str">
        <f t="shared" si="9"/>
        <v>Gerai</v>
      </c>
      <c r="N20" s="641" t="str">
        <f t="shared" si="9"/>
        <v>Gerai</v>
      </c>
      <c r="O20" s="641" t="str">
        <f t="shared" si="9"/>
        <v>Gerai</v>
      </c>
      <c r="P20" s="641" t="str">
        <f t="shared" si="9"/>
        <v>Gerai</v>
      </c>
      <c r="Q20" s="641" t="str">
        <f t="shared" si="9"/>
        <v>Gerai</v>
      </c>
      <c r="R20" s="641" t="str">
        <f t="shared" si="9"/>
        <v>Gerai</v>
      </c>
      <c r="S20" s="641" t="str">
        <f t="shared" si="9"/>
        <v>Gerai</v>
      </c>
      <c r="T20" s="641" t="str">
        <f t="shared" si="9"/>
        <v>Gerai</v>
      </c>
      <c r="U20" s="641" t="str">
        <f t="shared" si="9"/>
        <v>Gerai</v>
      </c>
      <c r="V20" s="641" t="str">
        <f t="shared" si="9"/>
        <v>Gerai</v>
      </c>
      <c r="W20" s="641" t="str">
        <f t="shared" si="9"/>
        <v>Gerai</v>
      </c>
    </row>
    <row r="21" spans="1:23" x14ac:dyDescent="0.3">
      <c r="A21" t="s">
        <v>1649</v>
      </c>
      <c r="B21" s="197" t="s">
        <v>1652</v>
      </c>
      <c r="C21" s="198" t="str">
        <f>IF(C8=C15,"Gerai","Klaida")</f>
        <v>Gerai</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3">
      <c r="A22" t="s">
        <v>1648</v>
      </c>
      <c r="B22" s="197" t="s">
        <v>1653</v>
      </c>
      <c r="C22" s="196"/>
      <c r="D22" s="641" t="str">
        <f>IF(D10="Taip",IF(D15=0,"Neužpildyta","Gerai"),"Gerai")</f>
        <v>Gerai</v>
      </c>
      <c r="E22" s="641" t="str">
        <f t="shared" ref="E22:W22" si="11">IF(E10="Taip",IF(E15=0,"Neužpildyta","Gerai"),"Gerai")</f>
        <v>Gerai</v>
      </c>
      <c r="F22" s="641" t="str">
        <f t="shared" si="11"/>
        <v>Gerai</v>
      </c>
      <c r="G22" s="641" t="str">
        <f t="shared" si="11"/>
        <v>Gerai</v>
      </c>
      <c r="H22" s="641" t="str">
        <f t="shared" si="11"/>
        <v>Gerai</v>
      </c>
      <c r="I22" s="641" t="str">
        <f t="shared" si="11"/>
        <v>Gerai</v>
      </c>
      <c r="J22" s="641" t="str">
        <f t="shared" si="11"/>
        <v>Gerai</v>
      </c>
      <c r="K22" s="641" t="str">
        <f t="shared" si="11"/>
        <v>Gerai</v>
      </c>
      <c r="L22" s="641" t="str">
        <f t="shared" si="11"/>
        <v>Gerai</v>
      </c>
      <c r="M22" s="641" t="str">
        <f t="shared" si="11"/>
        <v>Gerai</v>
      </c>
      <c r="N22" s="641" t="str">
        <f t="shared" si="11"/>
        <v>Gerai</v>
      </c>
      <c r="O22" s="641" t="str">
        <f t="shared" si="11"/>
        <v>Gerai</v>
      </c>
      <c r="P22" s="641" t="str">
        <f t="shared" si="11"/>
        <v>Gerai</v>
      </c>
      <c r="Q22" s="641" t="str">
        <f t="shared" si="11"/>
        <v>Gerai</v>
      </c>
      <c r="R22" s="641" t="str">
        <f t="shared" si="11"/>
        <v>Gerai</v>
      </c>
      <c r="S22" s="641" t="str">
        <f t="shared" si="11"/>
        <v>Gerai</v>
      </c>
      <c r="T22" s="641" t="str">
        <f t="shared" si="11"/>
        <v>Gerai</v>
      </c>
      <c r="U22" s="641" t="str">
        <f t="shared" si="11"/>
        <v>Gerai</v>
      </c>
      <c r="V22" s="641" t="str">
        <f t="shared" si="11"/>
        <v>Gerai</v>
      </c>
      <c r="W22" s="641" t="str">
        <f t="shared" si="11"/>
        <v>Gerai</v>
      </c>
    </row>
    <row r="24" spans="1:23" x14ac:dyDescent="0.3">
      <c r="B24" s="95"/>
    </row>
    <row r="25" spans="1:23" x14ac:dyDescent="0.3">
      <c r="B25" s="95"/>
    </row>
    <row r="26" spans="1:23" x14ac:dyDescent="0.3">
      <c r="A26" s="1"/>
      <c r="B26" s="360" t="s">
        <v>1356</v>
      </c>
    </row>
    <row r="27" spans="1:23" ht="158.4" x14ac:dyDescent="0.3">
      <c r="A27" s="1">
        <v>1</v>
      </c>
      <c r="B27" s="335" t="s">
        <v>1634</v>
      </c>
    </row>
    <row r="28" spans="1:23" ht="100.8" x14ac:dyDescent="0.3">
      <c r="A28" s="1">
        <v>2</v>
      </c>
      <c r="B28" s="335" t="s">
        <v>1633</v>
      </c>
    </row>
    <row r="29" spans="1:23" ht="43.2" x14ac:dyDescent="0.3">
      <c r="A29" s="1">
        <v>3</v>
      </c>
      <c r="B29" s="335" t="s">
        <v>1359</v>
      </c>
    </row>
    <row r="30" spans="1:23" ht="43.2" x14ac:dyDescent="0.3">
      <c r="A30" s="1">
        <v>4</v>
      </c>
      <c r="B30" s="335" t="s">
        <v>1358</v>
      </c>
    </row>
    <row r="31" spans="1:23" ht="43.2" x14ac:dyDescent="0.3">
      <c r="A31" s="1">
        <v>5</v>
      </c>
      <c r="B31" s="335" t="s">
        <v>1357</v>
      </c>
    </row>
    <row r="32" spans="1:23" ht="86.4" x14ac:dyDescent="0.3">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xr:uid="{715F3102-926F-4F1F-8EA2-AE82F5C5211D}">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B1AF-FF34-4DB8-A39F-6ED6F18B6E0A}">
  <dimension ref="A1:G177"/>
  <sheetViews>
    <sheetView zoomScaleNormal="100" workbookViewId="0">
      <selection activeCell="D46" sqref="D46"/>
    </sheetView>
  </sheetViews>
  <sheetFormatPr defaultColWidth="9.109375" defaultRowHeight="14.4" x14ac:dyDescent="0.3"/>
  <cols>
    <col min="1" max="1" width="8.6640625" style="106" customWidth="1"/>
    <col min="2" max="2" width="12.6640625" style="106" customWidth="1"/>
    <col min="3" max="3" width="28.6640625" style="13" customWidth="1"/>
    <col min="4" max="4" width="70.6640625" style="13" customWidth="1"/>
    <col min="5" max="7" width="20.6640625" style="13" customWidth="1"/>
    <col min="8" max="8" width="50.6640625" style="13" customWidth="1"/>
    <col min="9" max="9" width="40.6640625" style="13" customWidth="1"/>
    <col min="10" max="10" width="20.6640625" style="13" customWidth="1"/>
    <col min="11" max="16384" width="9.109375" style="13"/>
  </cols>
  <sheetData>
    <row r="1" spans="1:7" s="42" customFormat="1" ht="18" x14ac:dyDescent="0.3">
      <c r="A1" s="104" t="s">
        <v>221</v>
      </c>
      <c r="B1" s="44" t="s">
        <v>636</v>
      </c>
      <c r="C1" s="44"/>
      <c r="D1" s="44"/>
      <c r="E1" s="44"/>
      <c r="F1" s="44"/>
      <c r="G1" s="44"/>
    </row>
    <row r="2" spans="1:7" x14ac:dyDescent="0.3">
      <c r="A2" s="105"/>
      <c r="B2" s="105"/>
      <c r="C2" s="1"/>
      <c r="D2" s="1"/>
      <c r="E2" s="1"/>
      <c r="F2" s="1"/>
      <c r="G2" s="1"/>
    </row>
    <row r="3" spans="1:7" x14ac:dyDescent="0.3">
      <c r="A3" s="1"/>
      <c r="B3" s="140" t="s">
        <v>1272</v>
      </c>
      <c r="C3" s="205" t="str">
        <f>'1'!C8</f>
        <v>KAZL</v>
      </c>
    </row>
    <row r="4" spans="1:7" customFormat="1" ht="15" thickBot="1" x14ac:dyDescent="0.35"/>
    <row r="5" spans="1:7" x14ac:dyDescent="0.3">
      <c r="A5" s="105"/>
      <c r="B5" s="318">
        <v>1</v>
      </c>
      <c r="C5" s="319">
        <v>2</v>
      </c>
      <c r="D5" s="319">
        <v>3</v>
      </c>
      <c r="E5" s="319">
        <v>4</v>
      </c>
      <c r="F5" s="319">
        <v>5</v>
      </c>
      <c r="G5" s="321">
        <v>6</v>
      </c>
    </row>
    <row r="6" spans="1:7" ht="43.2" x14ac:dyDescent="0.3">
      <c r="A6" s="105"/>
      <c r="B6" s="362" t="s">
        <v>54</v>
      </c>
      <c r="C6" s="96" t="s">
        <v>659</v>
      </c>
      <c r="D6" s="32" t="s">
        <v>660</v>
      </c>
      <c r="E6" s="97" t="s">
        <v>642</v>
      </c>
      <c r="F6" s="97" t="s">
        <v>643</v>
      </c>
      <c r="G6" s="363" t="s">
        <v>1348</v>
      </c>
    </row>
    <row r="7" spans="1:7" x14ac:dyDescent="0.3">
      <c r="A7" s="105" t="s">
        <v>243</v>
      </c>
      <c r="B7" s="364" t="s">
        <v>0</v>
      </c>
      <c r="C7" s="23" t="s">
        <v>20</v>
      </c>
      <c r="D7" s="98" t="str">
        <f>VLOOKUP(B7,'7'!$B$7:$C$26,2,FALSE)</f>
        <v>Verslo kūrimas ir plėtra</v>
      </c>
      <c r="E7" s="745" t="str">
        <f>HLOOKUP(B7,'10'!$D$6:$W$18,13,FALSE)</f>
        <v>Mažinti nedarbo lygį VVG teritorijoje kuriant naujas darbo vietas -  planuojama sukurti ne mažiau kaip 12 (etatų) naujų darbo vietų. Kelti verslumo lygį VVG teritorijoje skatinant kurtis naujus verslus ir plėsti veiklą jau esamų, planuojama paremti ne mažiau kaip 8 tokius projektus. Vykdant ekonominę veiklą didinti turizmo paslaugų asortimentą, prisidėti prie klimato kaitos švelninimo bei diegti inovacijas.</v>
      </c>
      <c r="F7" s="746"/>
      <c r="G7" s="747"/>
    </row>
    <row r="8" spans="1:7" x14ac:dyDescent="0.3">
      <c r="A8" s="105" t="s">
        <v>244</v>
      </c>
      <c r="B8" s="365"/>
      <c r="C8" s="99" t="s">
        <v>537</v>
      </c>
      <c r="D8" s="100">
        <f>VLOOKUP(B7,'9'!$B$8:$D$27,3,FALSE)</f>
        <v>2</v>
      </c>
      <c r="E8" s="748"/>
      <c r="F8" s="749"/>
      <c r="G8" s="750"/>
    </row>
    <row r="9" spans="1:7" ht="28.8" x14ac:dyDescent="0.3">
      <c r="A9" s="105" t="s">
        <v>245</v>
      </c>
      <c r="B9" s="365"/>
      <c r="C9" s="101" t="s">
        <v>639</v>
      </c>
      <c r="D9" s="89" t="s">
        <v>1760</v>
      </c>
      <c r="E9" s="749"/>
      <c r="F9" s="749"/>
      <c r="G9" s="750"/>
    </row>
    <row r="10" spans="1:7" ht="28.8" x14ac:dyDescent="0.3">
      <c r="A10" s="105" t="s">
        <v>246</v>
      </c>
      <c r="B10" s="365"/>
      <c r="C10" s="102" t="s">
        <v>640</v>
      </c>
      <c r="D10" s="90" t="s">
        <v>1762</v>
      </c>
      <c r="E10" s="749"/>
      <c r="F10" s="749"/>
      <c r="G10" s="750"/>
    </row>
    <row r="11" spans="1:7" x14ac:dyDescent="0.3">
      <c r="A11" s="105" t="s">
        <v>247</v>
      </c>
      <c r="B11" s="365"/>
      <c r="C11" s="103" t="s">
        <v>641</v>
      </c>
      <c r="D11" s="91"/>
      <c r="E11" s="752"/>
      <c r="F11" s="752"/>
      <c r="G11" s="753"/>
    </row>
    <row r="12" spans="1:7" ht="43.2" x14ac:dyDescent="0.3">
      <c r="A12" s="105" t="s">
        <v>248</v>
      </c>
      <c r="B12" s="365"/>
      <c r="C12" s="28" t="s">
        <v>366</v>
      </c>
      <c r="D12" s="92" t="s">
        <v>1821</v>
      </c>
      <c r="E12" s="13">
        <v>0</v>
      </c>
      <c r="F12" s="13">
        <v>2023</v>
      </c>
      <c r="G12" s="366">
        <v>2</v>
      </c>
    </row>
    <row r="13" spans="1:7" x14ac:dyDescent="0.3">
      <c r="A13" s="105" t="s">
        <v>249</v>
      </c>
      <c r="B13" s="365"/>
      <c r="C13" s="28" t="s">
        <v>367</v>
      </c>
      <c r="D13" s="13" t="s">
        <v>1851</v>
      </c>
      <c r="E13" s="13">
        <v>5</v>
      </c>
      <c r="F13" s="13">
        <v>2023</v>
      </c>
      <c r="G13" s="366">
        <v>8</v>
      </c>
    </row>
    <row r="14" spans="1:7" x14ac:dyDescent="0.3">
      <c r="A14" s="105" t="s">
        <v>250</v>
      </c>
      <c r="B14" s="367"/>
      <c r="C14" s="26" t="s">
        <v>368</v>
      </c>
      <c r="D14" s="93" t="s">
        <v>1769</v>
      </c>
      <c r="E14" s="94">
        <v>17</v>
      </c>
      <c r="F14" s="94">
        <v>2023</v>
      </c>
      <c r="G14" s="368">
        <v>20</v>
      </c>
    </row>
    <row r="15" spans="1:7" x14ac:dyDescent="0.3">
      <c r="A15" s="105" t="s">
        <v>251</v>
      </c>
      <c r="B15" s="364" t="s">
        <v>1</v>
      </c>
      <c r="C15" s="23" t="s">
        <v>20</v>
      </c>
      <c r="D15" s="98" t="str">
        <f>VLOOKUP(B15,'7'!$B$7:$C$26,2,FALSE)</f>
        <v>Bendruomeninio verslo kūrimas ir plėtra</v>
      </c>
      <c r="E15" s="745" t="str">
        <f>HLOOKUP(B15,'10'!$D$6:$W$18,13,FALSE)</f>
        <v xml:space="preserve">Mažinti nedarbo lygį VVG teritorijoje kuriant naujas darbo vietas -  planuojama sukurti ne mažiau kaip 5 (etatus) naujų darbo vietų. Didinti NVO sektoriaus ekonominę savarankiškumą paremiant 3 verslo projektus.  Didinti NVO sektorius aktyvumą teikiant turizmo paslaugas. </v>
      </c>
      <c r="F15" s="746"/>
      <c r="G15" s="747"/>
    </row>
    <row r="16" spans="1:7" x14ac:dyDescent="0.3">
      <c r="A16" s="105" t="s">
        <v>252</v>
      </c>
      <c r="B16" s="365"/>
      <c r="C16" s="99" t="s">
        <v>537</v>
      </c>
      <c r="D16" s="100">
        <f>VLOOKUP(B15,'9'!$B$8:$D$27,3,FALSE)</f>
        <v>2</v>
      </c>
      <c r="E16" s="748"/>
      <c r="F16" s="749"/>
      <c r="G16" s="750"/>
    </row>
    <row r="17" spans="1:7" x14ac:dyDescent="0.3">
      <c r="A17" s="105" t="s">
        <v>478</v>
      </c>
      <c r="B17" s="365"/>
      <c r="C17" s="23" t="s">
        <v>639</v>
      </c>
      <c r="D17" s="89" t="s">
        <v>1761</v>
      </c>
      <c r="E17" s="749"/>
      <c r="F17" s="749"/>
      <c r="G17" s="750"/>
    </row>
    <row r="18" spans="1:7" ht="28.8" x14ac:dyDescent="0.3">
      <c r="A18" s="105" t="s">
        <v>479</v>
      </c>
      <c r="B18" s="365"/>
      <c r="C18" s="28" t="s">
        <v>640</v>
      </c>
      <c r="D18" s="90" t="s">
        <v>1762</v>
      </c>
      <c r="E18" s="749"/>
      <c r="F18" s="749"/>
      <c r="G18" s="750"/>
    </row>
    <row r="19" spans="1:7" x14ac:dyDescent="0.3">
      <c r="A19" s="105" t="s">
        <v>480</v>
      </c>
      <c r="B19" s="365"/>
      <c r="C19" s="26" t="s">
        <v>641</v>
      </c>
      <c r="D19" s="91"/>
      <c r="E19" s="752"/>
      <c r="F19" s="752"/>
      <c r="G19" s="753"/>
    </row>
    <row r="20" spans="1:7" x14ac:dyDescent="0.3">
      <c r="A20" s="105" t="s">
        <v>943</v>
      </c>
      <c r="B20" s="365"/>
      <c r="C20" s="28" t="s">
        <v>366</v>
      </c>
      <c r="D20" s="92" t="s">
        <v>1822</v>
      </c>
      <c r="E20" s="13">
        <v>4</v>
      </c>
      <c r="F20" s="13">
        <v>2023</v>
      </c>
      <c r="G20" s="366">
        <v>7</v>
      </c>
    </row>
    <row r="21" spans="1:7" x14ac:dyDescent="0.3">
      <c r="A21" s="105" t="s">
        <v>944</v>
      </c>
      <c r="B21" s="365"/>
      <c r="C21" s="28" t="s">
        <v>367</v>
      </c>
      <c r="D21" s="92" t="s">
        <v>1770</v>
      </c>
      <c r="E21" s="13">
        <v>4</v>
      </c>
      <c r="F21" s="13">
        <v>2023</v>
      </c>
      <c r="G21" s="366">
        <v>6</v>
      </c>
    </row>
    <row r="22" spans="1:7" x14ac:dyDescent="0.3">
      <c r="A22" s="105" t="s">
        <v>945</v>
      </c>
      <c r="B22" s="367"/>
      <c r="C22" s="26" t="s">
        <v>368</v>
      </c>
      <c r="D22" s="93"/>
      <c r="E22" s="94"/>
      <c r="F22" s="94"/>
      <c r="G22" s="368"/>
    </row>
    <row r="23" spans="1:7" x14ac:dyDescent="0.3">
      <c r="A23" s="105" t="s">
        <v>946</v>
      </c>
      <c r="B23" s="364" t="s">
        <v>2</v>
      </c>
      <c r="C23" s="23" t="s">
        <v>20</v>
      </c>
      <c r="D23" s="98" t="str">
        <f>VLOOKUP(B23,'7'!$B$7:$C$26,2,FALSE)</f>
        <v>Kaimų atnaujinimas ir plėtra</v>
      </c>
      <c r="E23" s="745" t="str">
        <f>HLOOKUP(B23,'10'!$D$6:$W$18,13,FALSE)</f>
        <v xml:space="preserve">Sutvarkyti ar atnaujinti viešosios infrastruktūros objektai taikant inovatyvius, tvarius sprendimus. Viešosios paskirties objektų pritaikymas visuomenės poreikiams bei turizmo paslaugų plėtrai. </v>
      </c>
      <c r="F23" s="746"/>
      <c r="G23" s="747"/>
    </row>
    <row r="24" spans="1:7" x14ac:dyDescent="0.3">
      <c r="A24" s="105" t="s">
        <v>947</v>
      </c>
      <c r="B24" s="365"/>
      <c r="C24" s="99" t="s">
        <v>537</v>
      </c>
      <c r="D24" s="100">
        <f>VLOOKUP(B23,'9'!$B$8:$D$27,3,FALSE)</f>
        <v>1</v>
      </c>
      <c r="E24" s="748"/>
      <c r="F24" s="749"/>
      <c r="G24" s="750"/>
    </row>
    <row r="25" spans="1:7" ht="28.8" x14ac:dyDescent="0.3">
      <c r="A25" s="105" t="s">
        <v>948</v>
      </c>
      <c r="B25" s="365"/>
      <c r="C25" s="23" t="s">
        <v>639</v>
      </c>
      <c r="D25" s="89" t="s">
        <v>1762</v>
      </c>
      <c r="E25" s="748"/>
      <c r="F25" s="749"/>
      <c r="G25" s="750"/>
    </row>
    <row r="26" spans="1:7" x14ac:dyDescent="0.3">
      <c r="A26" s="105" t="s">
        <v>949</v>
      </c>
      <c r="B26" s="365"/>
      <c r="C26" s="28" t="s">
        <v>640</v>
      </c>
      <c r="D26" s="90"/>
      <c r="E26" s="748"/>
      <c r="F26" s="749"/>
      <c r="G26" s="750"/>
    </row>
    <row r="27" spans="1:7" x14ac:dyDescent="0.3">
      <c r="A27" s="105" t="s">
        <v>950</v>
      </c>
      <c r="B27" s="365"/>
      <c r="C27" s="26" t="s">
        <v>641</v>
      </c>
      <c r="D27" s="91"/>
      <c r="E27" s="751"/>
      <c r="F27" s="752"/>
      <c r="G27" s="753"/>
    </row>
    <row r="28" spans="1:7" ht="72" x14ac:dyDescent="0.3">
      <c r="A28" s="105" t="s">
        <v>951</v>
      </c>
      <c r="B28" s="365"/>
      <c r="C28" s="28" t="s">
        <v>366</v>
      </c>
      <c r="D28" s="92" t="s">
        <v>1852</v>
      </c>
      <c r="E28" s="13">
        <v>23</v>
      </c>
      <c r="F28" s="13">
        <v>2023</v>
      </c>
      <c r="G28" s="366">
        <v>50</v>
      </c>
    </row>
    <row r="29" spans="1:7" ht="28.8" x14ac:dyDescent="0.3">
      <c r="A29" s="105" t="s">
        <v>952</v>
      </c>
      <c r="B29" s="365"/>
      <c r="C29" s="28" t="s">
        <v>367</v>
      </c>
      <c r="D29" s="92" t="s">
        <v>1853</v>
      </c>
      <c r="E29" s="13">
        <v>21</v>
      </c>
      <c r="F29" s="13">
        <v>2023</v>
      </c>
      <c r="G29" s="366">
        <v>23</v>
      </c>
    </row>
    <row r="30" spans="1:7" x14ac:dyDescent="0.3">
      <c r="A30" s="105" t="s">
        <v>953</v>
      </c>
      <c r="B30" s="367"/>
      <c r="C30" s="26" t="s">
        <v>368</v>
      </c>
      <c r="D30" s="93"/>
      <c r="E30" s="94"/>
      <c r="F30" s="94"/>
      <c r="G30" s="368"/>
    </row>
    <row r="31" spans="1:7" x14ac:dyDescent="0.3">
      <c r="A31" s="105" t="s">
        <v>954</v>
      </c>
      <c r="B31" s="364" t="s">
        <v>3</v>
      </c>
      <c r="C31" s="23" t="s">
        <v>20</v>
      </c>
      <c r="D31" s="98" t="str">
        <f>VLOOKUP(B31,'7'!$B$7:$C$26,2,FALSE)</f>
        <v>Bendruomeniškumą skatinančios veiklos</v>
      </c>
      <c r="E31" s="745" t="str">
        <f>HLOOKUP(B31,'10'!$D$6:$W$18,13,FALSE)</f>
        <v>Aktyvesnis vietos gyventojų įsitraukimas į bendruomenės veiklą (projektų veiklose dalyvaus ne mažiau kaip 500 vietos gyventojų). Aktyvesnis asmenų iš soc. pažeidžiamų grupių įsitraukimas (planuojama, kad dalyvaus 100 asmenų) (vaikai, neįgalieji, pensininkai ir pan.).  Siekiant kuo didesnės projektų įgyvendinimo aprėpties, skatinami bendradarbiavimo projektai, kuriuose planuojama ne mažiau kaip po 6 įvairias veiklas.</v>
      </c>
      <c r="F31" s="746"/>
      <c r="G31" s="747"/>
    </row>
    <row r="32" spans="1:7" x14ac:dyDescent="0.3">
      <c r="A32" s="105" t="s">
        <v>955</v>
      </c>
      <c r="B32" s="365"/>
      <c r="C32" s="99" t="s">
        <v>537</v>
      </c>
      <c r="D32" s="100">
        <f>VLOOKUP(B31,'9'!$B$8:$D$27,3,FALSE)</f>
        <v>2</v>
      </c>
      <c r="E32" s="748"/>
      <c r="F32" s="749"/>
      <c r="G32" s="750"/>
    </row>
    <row r="33" spans="1:7" ht="28.8" x14ac:dyDescent="0.3">
      <c r="A33" s="105" t="s">
        <v>956</v>
      </c>
      <c r="B33" s="365"/>
      <c r="C33" s="23" t="s">
        <v>639</v>
      </c>
      <c r="D33" s="89" t="s">
        <v>1763</v>
      </c>
      <c r="E33" s="748"/>
      <c r="F33" s="749"/>
      <c r="G33" s="750"/>
    </row>
    <row r="34" spans="1:7" x14ac:dyDescent="0.3">
      <c r="A34" s="105" t="s">
        <v>957</v>
      </c>
      <c r="B34" s="365"/>
      <c r="C34" s="28" t="s">
        <v>640</v>
      </c>
      <c r="D34" s="90" t="s">
        <v>1761</v>
      </c>
      <c r="E34" s="748"/>
      <c r="F34" s="749"/>
      <c r="G34" s="750"/>
    </row>
    <row r="35" spans="1:7" x14ac:dyDescent="0.3">
      <c r="A35" s="105" t="s">
        <v>958</v>
      </c>
      <c r="B35" s="365"/>
      <c r="C35" s="26" t="s">
        <v>641</v>
      </c>
      <c r="D35" s="91"/>
      <c r="E35" s="751"/>
      <c r="F35" s="752"/>
      <c r="G35" s="753"/>
    </row>
    <row r="36" spans="1:7" x14ac:dyDescent="0.3">
      <c r="A36" s="105" t="s">
        <v>959</v>
      </c>
      <c r="B36" s="365"/>
      <c r="C36" s="28" t="s">
        <v>366</v>
      </c>
      <c r="D36" s="92" t="s">
        <v>1854</v>
      </c>
      <c r="E36" s="13">
        <v>1391</v>
      </c>
      <c r="F36" s="13">
        <v>2023</v>
      </c>
      <c r="G36" s="366">
        <v>1891</v>
      </c>
    </row>
    <row r="37" spans="1:7" ht="57.6" x14ac:dyDescent="0.3">
      <c r="A37" s="105" t="s">
        <v>960</v>
      </c>
      <c r="B37" s="365"/>
      <c r="C37" s="28" t="s">
        <v>367</v>
      </c>
      <c r="D37" s="92" t="s">
        <v>1855</v>
      </c>
      <c r="E37" s="13">
        <v>6</v>
      </c>
      <c r="F37" s="13">
        <v>2023</v>
      </c>
      <c r="G37" s="366">
        <v>12</v>
      </c>
    </row>
    <row r="38" spans="1:7" ht="57.6" x14ac:dyDescent="0.3">
      <c r="A38" s="105" t="s">
        <v>961</v>
      </c>
      <c r="B38" s="367"/>
      <c r="C38" s="26" t="s">
        <v>368</v>
      </c>
      <c r="D38" s="93" t="s">
        <v>1856</v>
      </c>
      <c r="E38" s="94">
        <v>35</v>
      </c>
      <c r="F38" s="94">
        <v>2023</v>
      </c>
      <c r="G38" s="368">
        <v>60</v>
      </c>
    </row>
    <row r="39" spans="1:7" x14ac:dyDescent="0.3">
      <c r="A39" s="105" t="s">
        <v>962</v>
      </c>
      <c r="B39" s="364" t="s">
        <v>4</v>
      </c>
      <c r="C39" s="23" t="s">
        <v>20</v>
      </c>
      <c r="D39" s="98" t="str">
        <f>VLOOKUP(B39,'7'!$B$7:$C$26,2,FALSE)</f>
        <v>Tarptautinis VVG bendradarbiavimas</v>
      </c>
      <c r="E39" s="745" t="str">
        <f>HLOOKUP(B39,'10'!$D$6:$W$18,13,FALSE)</f>
        <v>Užsienio šalių gerąją patirtį perimantys Sūduvos VVG teritorijos fizinių ir juridinių asmenų atstovaujantys skirtingus sektorius (20 unikalių dalyvių); Naujų bendradarbiavimo ryšių kūrimas su kitomis VVG.</v>
      </c>
      <c r="F39" s="746"/>
      <c r="G39" s="747"/>
    </row>
    <row r="40" spans="1:7" x14ac:dyDescent="0.3">
      <c r="A40" s="105" t="s">
        <v>963</v>
      </c>
      <c r="B40" s="365"/>
      <c r="C40" s="99" t="s">
        <v>537</v>
      </c>
      <c r="D40" s="100">
        <f>VLOOKUP(B39,'9'!$B$8:$D$27,3,FALSE)</f>
        <v>2</v>
      </c>
      <c r="E40" s="748"/>
      <c r="F40" s="749"/>
      <c r="G40" s="750"/>
    </row>
    <row r="41" spans="1:7" x14ac:dyDescent="0.3">
      <c r="A41" s="105" t="s">
        <v>964</v>
      </c>
      <c r="B41" s="365"/>
      <c r="C41" s="23" t="s">
        <v>639</v>
      </c>
      <c r="D41" s="89" t="s">
        <v>1761</v>
      </c>
      <c r="E41" s="748"/>
      <c r="F41" s="749"/>
      <c r="G41" s="750"/>
    </row>
    <row r="42" spans="1:7" ht="28.8" x14ac:dyDescent="0.3">
      <c r="A42" s="105" t="s">
        <v>965</v>
      </c>
      <c r="B42" s="365"/>
      <c r="C42" s="28" t="s">
        <v>640</v>
      </c>
      <c r="D42" s="90" t="s">
        <v>1760</v>
      </c>
      <c r="E42" s="748"/>
      <c r="F42" s="749"/>
      <c r="G42" s="750"/>
    </row>
    <row r="43" spans="1:7" x14ac:dyDescent="0.3">
      <c r="A43" s="105" t="s">
        <v>966</v>
      </c>
      <c r="B43" s="365"/>
      <c r="C43" s="26" t="s">
        <v>641</v>
      </c>
      <c r="D43" s="91"/>
      <c r="E43" s="751"/>
      <c r="F43" s="752"/>
      <c r="G43" s="753"/>
    </row>
    <row r="44" spans="1:7" ht="28.8" x14ac:dyDescent="0.3">
      <c r="A44" s="105" t="s">
        <v>967</v>
      </c>
      <c r="B44" s="365"/>
      <c r="C44" s="28" t="s">
        <v>366</v>
      </c>
      <c r="D44" s="92" t="s">
        <v>1857</v>
      </c>
      <c r="E44" s="13">
        <v>2</v>
      </c>
      <c r="F44" s="13">
        <v>2023</v>
      </c>
      <c r="G44" s="366">
        <v>3</v>
      </c>
    </row>
    <row r="45" spans="1:7" x14ac:dyDescent="0.3">
      <c r="A45" s="105" t="s">
        <v>968</v>
      </c>
      <c r="B45" s="365"/>
      <c r="C45" s="28" t="s">
        <v>367</v>
      </c>
      <c r="D45" s="92" t="s">
        <v>1820</v>
      </c>
      <c r="E45" s="13">
        <v>400</v>
      </c>
      <c r="F45" s="13">
        <v>2023</v>
      </c>
      <c r="G45" s="366">
        <v>420</v>
      </c>
    </row>
    <row r="46" spans="1:7" ht="28.8" x14ac:dyDescent="0.3">
      <c r="A46" s="105" t="s">
        <v>969</v>
      </c>
      <c r="B46" s="367"/>
      <c r="C46" s="26" t="s">
        <v>368</v>
      </c>
      <c r="D46" s="93" t="s">
        <v>1819</v>
      </c>
      <c r="E46" s="94">
        <v>0</v>
      </c>
      <c r="F46" s="94">
        <v>2023</v>
      </c>
      <c r="G46" s="368">
        <v>20</v>
      </c>
    </row>
    <row r="47" spans="1:7" x14ac:dyDescent="0.3">
      <c r="A47" s="105" t="s">
        <v>970</v>
      </c>
      <c r="B47" s="364" t="s">
        <v>5</v>
      </c>
      <c r="C47" s="23" t="s">
        <v>1107</v>
      </c>
      <c r="D47" s="98">
        <f>VLOOKUP(B47,'7'!$B$7:$C$26,2,FALSE)</f>
        <v>0</v>
      </c>
      <c r="E47" s="745">
        <f>HLOOKUP(B47,'10'!$D$6:$W$18,13,FALSE)</f>
        <v>0</v>
      </c>
      <c r="F47" s="746"/>
      <c r="G47" s="747"/>
    </row>
    <row r="48" spans="1:7" x14ac:dyDescent="0.3">
      <c r="A48" s="105" t="s">
        <v>971</v>
      </c>
      <c r="B48" s="365"/>
      <c r="C48" s="99" t="s">
        <v>537</v>
      </c>
      <c r="D48" s="100">
        <f>VLOOKUP(B47,'9'!$B$8:$D$27,3,FALSE)</f>
        <v>0</v>
      </c>
      <c r="E48" s="748"/>
      <c r="F48" s="749"/>
      <c r="G48" s="750"/>
    </row>
    <row r="49" spans="1:7" x14ac:dyDescent="0.3">
      <c r="A49" s="105" t="s">
        <v>972</v>
      </c>
      <c r="B49" s="365"/>
      <c r="C49" s="23" t="s">
        <v>639</v>
      </c>
      <c r="D49" s="89"/>
      <c r="E49" s="748"/>
      <c r="F49" s="749"/>
      <c r="G49" s="750"/>
    </row>
    <row r="50" spans="1:7" x14ac:dyDescent="0.3">
      <c r="A50" s="105" t="s">
        <v>973</v>
      </c>
      <c r="B50" s="365"/>
      <c r="C50" s="28" t="s">
        <v>640</v>
      </c>
      <c r="D50" s="90"/>
      <c r="E50" s="748"/>
      <c r="F50" s="749"/>
      <c r="G50" s="750"/>
    </row>
    <row r="51" spans="1:7" x14ac:dyDescent="0.3">
      <c r="A51" s="105" t="s">
        <v>974</v>
      </c>
      <c r="B51" s="365"/>
      <c r="C51" s="26" t="s">
        <v>641</v>
      </c>
      <c r="D51" s="91"/>
      <c r="E51" s="751"/>
      <c r="F51" s="752"/>
      <c r="G51" s="753"/>
    </row>
    <row r="52" spans="1:7" x14ac:dyDescent="0.3">
      <c r="A52" s="105" t="s">
        <v>975</v>
      </c>
      <c r="B52" s="365"/>
      <c r="C52" s="28" t="s">
        <v>366</v>
      </c>
      <c r="D52" s="92"/>
      <c r="G52" s="366"/>
    </row>
    <row r="53" spans="1:7" x14ac:dyDescent="0.3">
      <c r="A53" s="105" t="s">
        <v>976</v>
      </c>
      <c r="B53" s="365"/>
      <c r="C53" s="28" t="s">
        <v>367</v>
      </c>
      <c r="D53" s="92"/>
      <c r="G53" s="366"/>
    </row>
    <row r="54" spans="1:7" x14ac:dyDescent="0.3">
      <c r="A54" s="105" t="s">
        <v>977</v>
      </c>
      <c r="B54" s="367"/>
      <c r="C54" s="26" t="s">
        <v>368</v>
      </c>
      <c r="D54" s="93"/>
      <c r="E54" s="94"/>
      <c r="F54" s="94"/>
      <c r="G54" s="368"/>
    </row>
    <row r="55" spans="1:7" x14ac:dyDescent="0.3">
      <c r="A55" s="105" t="s">
        <v>978</v>
      </c>
      <c r="B55" s="364" t="s">
        <v>6</v>
      </c>
      <c r="C55" s="23" t="s">
        <v>20</v>
      </c>
      <c r="D55" s="98">
        <f>VLOOKUP(B55,'7'!$B$7:$C$26,2,FALSE)</f>
        <v>0</v>
      </c>
      <c r="E55" s="745">
        <f>HLOOKUP(B55,'10'!$D$6:$W$18,13,FALSE)</f>
        <v>0</v>
      </c>
      <c r="F55" s="746"/>
      <c r="G55" s="747"/>
    </row>
    <row r="56" spans="1:7" x14ac:dyDescent="0.3">
      <c r="A56" s="105" t="s">
        <v>979</v>
      </c>
      <c r="B56" s="365"/>
      <c r="C56" s="99" t="s">
        <v>537</v>
      </c>
      <c r="D56" s="100">
        <f>VLOOKUP(B55,'9'!$B$8:$D$27,3,FALSE)</f>
        <v>0</v>
      </c>
      <c r="E56" s="748"/>
      <c r="F56" s="749"/>
      <c r="G56" s="750"/>
    </row>
    <row r="57" spans="1:7" x14ac:dyDescent="0.3">
      <c r="A57" s="105" t="s">
        <v>980</v>
      </c>
      <c r="B57" s="365"/>
      <c r="C57" s="23" t="s">
        <v>639</v>
      </c>
      <c r="D57" s="89"/>
      <c r="E57" s="748"/>
      <c r="F57" s="749"/>
      <c r="G57" s="750"/>
    </row>
    <row r="58" spans="1:7" x14ac:dyDescent="0.3">
      <c r="A58" s="105" t="s">
        <v>981</v>
      </c>
      <c r="B58" s="365"/>
      <c r="C58" s="28" t="s">
        <v>640</v>
      </c>
      <c r="D58" s="90"/>
      <c r="E58" s="748"/>
      <c r="F58" s="749"/>
      <c r="G58" s="750"/>
    </row>
    <row r="59" spans="1:7" x14ac:dyDescent="0.3">
      <c r="A59" s="105" t="s">
        <v>982</v>
      </c>
      <c r="B59" s="365"/>
      <c r="C59" s="26" t="s">
        <v>641</v>
      </c>
      <c r="D59" s="91"/>
      <c r="E59" s="751"/>
      <c r="F59" s="752"/>
      <c r="G59" s="753"/>
    </row>
    <row r="60" spans="1:7" x14ac:dyDescent="0.3">
      <c r="A60" s="105" t="s">
        <v>983</v>
      </c>
      <c r="B60" s="365"/>
      <c r="C60" s="28" t="s">
        <v>366</v>
      </c>
      <c r="D60" s="92"/>
      <c r="G60" s="366"/>
    </row>
    <row r="61" spans="1:7" x14ac:dyDescent="0.3">
      <c r="A61" s="105" t="s">
        <v>984</v>
      </c>
      <c r="B61" s="365"/>
      <c r="C61" s="28" t="s">
        <v>367</v>
      </c>
      <c r="D61" s="92"/>
      <c r="G61" s="366"/>
    </row>
    <row r="62" spans="1:7" x14ac:dyDescent="0.3">
      <c r="A62" s="105" t="s">
        <v>985</v>
      </c>
      <c r="B62" s="367"/>
      <c r="C62" s="26" t="s">
        <v>368</v>
      </c>
      <c r="D62" s="93"/>
      <c r="E62" s="94"/>
      <c r="F62" s="94"/>
      <c r="G62" s="368"/>
    </row>
    <row r="63" spans="1:7" x14ac:dyDescent="0.3">
      <c r="A63" s="105" t="s">
        <v>986</v>
      </c>
      <c r="B63" s="364" t="s">
        <v>7</v>
      </c>
      <c r="C63" s="23" t="s">
        <v>20</v>
      </c>
      <c r="D63" s="98">
        <f>VLOOKUP(B63,'7'!$B$7:$C$26,2,FALSE)</f>
        <v>0</v>
      </c>
      <c r="E63" s="745">
        <f>HLOOKUP(B63,'10'!$D$6:$W$18,13,FALSE)</f>
        <v>0</v>
      </c>
      <c r="F63" s="746"/>
      <c r="G63" s="747"/>
    </row>
    <row r="64" spans="1:7" x14ac:dyDescent="0.3">
      <c r="A64" s="105" t="s">
        <v>987</v>
      </c>
      <c r="B64" s="365"/>
      <c r="C64" s="99" t="s">
        <v>537</v>
      </c>
      <c r="D64" s="100">
        <f>VLOOKUP(B63,'9'!$B$8:$D$27,3,FALSE)</f>
        <v>0</v>
      </c>
      <c r="E64" s="748"/>
      <c r="F64" s="749"/>
      <c r="G64" s="750"/>
    </row>
    <row r="65" spans="1:7" x14ac:dyDescent="0.3">
      <c r="A65" s="105" t="s">
        <v>988</v>
      </c>
      <c r="B65" s="365"/>
      <c r="C65" s="23" t="s">
        <v>639</v>
      </c>
      <c r="D65" s="89"/>
      <c r="E65" s="748"/>
      <c r="F65" s="749"/>
      <c r="G65" s="750"/>
    </row>
    <row r="66" spans="1:7" x14ac:dyDescent="0.3">
      <c r="A66" s="105" t="s">
        <v>989</v>
      </c>
      <c r="B66" s="365"/>
      <c r="C66" s="28" t="s">
        <v>640</v>
      </c>
      <c r="D66" s="90"/>
      <c r="E66" s="748"/>
      <c r="F66" s="749"/>
      <c r="G66" s="750"/>
    </row>
    <row r="67" spans="1:7" x14ac:dyDescent="0.3">
      <c r="A67" s="105" t="s">
        <v>990</v>
      </c>
      <c r="B67" s="365"/>
      <c r="C67" s="26" t="s">
        <v>641</v>
      </c>
      <c r="D67" s="91"/>
      <c r="E67" s="751"/>
      <c r="F67" s="752"/>
      <c r="G67" s="753"/>
    </row>
    <row r="68" spans="1:7" x14ac:dyDescent="0.3">
      <c r="A68" s="105" t="s">
        <v>991</v>
      </c>
      <c r="B68" s="365"/>
      <c r="C68" s="28" t="s">
        <v>366</v>
      </c>
      <c r="D68" s="92"/>
      <c r="G68" s="366"/>
    </row>
    <row r="69" spans="1:7" x14ac:dyDescent="0.3">
      <c r="A69" s="105" t="s">
        <v>992</v>
      </c>
      <c r="B69" s="365"/>
      <c r="C69" s="28" t="s">
        <v>367</v>
      </c>
      <c r="D69" s="92"/>
      <c r="G69" s="366"/>
    </row>
    <row r="70" spans="1:7" x14ac:dyDescent="0.3">
      <c r="A70" s="105" t="s">
        <v>993</v>
      </c>
      <c r="B70" s="367"/>
      <c r="C70" s="26" t="s">
        <v>368</v>
      </c>
      <c r="D70" s="93"/>
      <c r="E70" s="94"/>
      <c r="F70" s="94"/>
      <c r="G70" s="368"/>
    </row>
    <row r="71" spans="1:7" x14ac:dyDescent="0.3">
      <c r="A71" s="105" t="s">
        <v>994</v>
      </c>
      <c r="B71" s="364" t="s">
        <v>8</v>
      </c>
      <c r="C71" s="23" t="s">
        <v>20</v>
      </c>
      <c r="D71" s="98">
        <f>VLOOKUP(B71,'7'!$B$7:$C$26,2,FALSE)</f>
        <v>0</v>
      </c>
      <c r="E71" s="745">
        <f>HLOOKUP(B71,'10'!$D$6:$W$18,13,FALSE)</f>
        <v>0</v>
      </c>
      <c r="F71" s="746"/>
      <c r="G71" s="747"/>
    </row>
    <row r="72" spans="1:7" x14ac:dyDescent="0.3">
      <c r="A72" s="105" t="s">
        <v>995</v>
      </c>
      <c r="B72" s="365"/>
      <c r="C72" s="99" t="s">
        <v>537</v>
      </c>
      <c r="D72" s="100">
        <f>VLOOKUP(B71,'9'!$B$8:$D$27,3,FALSE)</f>
        <v>0</v>
      </c>
      <c r="E72" s="748"/>
      <c r="F72" s="749"/>
      <c r="G72" s="750"/>
    </row>
    <row r="73" spans="1:7" x14ac:dyDescent="0.3">
      <c r="A73" s="105" t="s">
        <v>996</v>
      </c>
      <c r="B73" s="365"/>
      <c r="C73" s="23" t="s">
        <v>639</v>
      </c>
      <c r="D73" s="89"/>
      <c r="E73" s="748"/>
      <c r="F73" s="749"/>
      <c r="G73" s="750"/>
    </row>
    <row r="74" spans="1:7" x14ac:dyDescent="0.3">
      <c r="A74" s="105" t="s">
        <v>997</v>
      </c>
      <c r="B74" s="365"/>
      <c r="C74" s="28" t="s">
        <v>640</v>
      </c>
      <c r="D74" s="90"/>
      <c r="E74" s="748"/>
      <c r="F74" s="749"/>
      <c r="G74" s="750"/>
    </row>
    <row r="75" spans="1:7" x14ac:dyDescent="0.3">
      <c r="A75" s="105" t="s">
        <v>998</v>
      </c>
      <c r="B75" s="365"/>
      <c r="C75" s="26" t="s">
        <v>641</v>
      </c>
      <c r="D75" s="91"/>
      <c r="E75" s="751"/>
      <c r="F75" s="752"/>
      <c r="G75" s="753"/>
    </row>
    <row r="76" spans="1:7" x14ac:dyDescent="0.3">
      <c r="A76" s="105" t="s">
        <v>999</v>
      </c>
      <c r="B76" s="365"/>
      <c r="C76" s="28" t="s">
        <v>366</v>
      </c>
      <c r="D76" s="92"/>
      <c r="G76" s="366"/>
    </row>
    <row r="77" spans="1:7" x14ac:dyDescent="0.3">
      <c r="A77" s="105" t="s">
        <v>1000</v>
      </c>
      <c r="B77" s="365"/>
      <c r="C77" s="28" t="s">
        <v>367</v>
      </c>
      <c r="D77" s="92"/>
      <c r="G77" s="366"/>
    </row>
    <row r="78" spans="1:7" x14ac:dyDescent="0.3">
      <c r="A78" s="105" t="s">
        <v>1001</v>
      </c>
      <c r="B78" s="367"/>
      <c r="C78" s="26" t="s">
        <v>368</v>
      </c>
      <c r="D78" s="93"/>
      <c r="E78" s="94"/>
      <c r="F78" s="94"/>
      <c r="G78" s="368"/>
    </row>
    <row r="79" spans="1:7" x14ac:dyDescent="0.3">
      <c r="A79" s="105" t="s">
        <v>1002</v>
      </c>
      <c r="B79" s="364" t="s">
        <v>9</v>
      </c>
      <c r="C79" s="23" t="s">
        <v>20</v>
      </c>
      <c r="D79" s="98">
        <f>VLOOKUP(B79,'7'!$B$7:$C$26,2,FALSE)</f>
        <v>0</v>
      </c>
      <c r="E79" s="745">
        <f>HLOOKUP(B79,'10'!$D$6:$W$18,13,FALSE)</f>
        <v>0</v>
      </c>
      <c r="F79" s="746"/>
      <c r="G79" s="747"/>
    </row>
    <row r="80" spans="1:7" x14ac:dyDescent="0.3">
      <c r="A80" s="105" t="s">
        <v>1003</v>
      </c>
      <c r="B80" s="365"/>
      <c r="C80" s="99" t="s">
        <v>537</v>
      </c>
      <c r="D80" s="100">
        <f>VLOOKUP(B79,'9'!$B$8:$D$27,3,FALSE)</f>
        <v>0</v>
      </c>
      <c r="E80" s="748"/>
      <c r="F80" s="749"/>
      <c r="G80" s="750"/>
    </row>
    <row r="81" spans="1:7" x14ac:dyDescent="0.3">
      <c r="A81" s="105" t="s">
        <v>1004</v>
      </c>
      <c r="B81" s="365"/>
      <c r="C81" s="23" t="s">
        <v>639</v>
      </c>
      <c r="D81" s="89"/>
      <c r="E81" s="748"/>
      <c r="F81" s="749"/>
      <c r="G81" s="750"/>
    </row>
    <row r="82" spans="1:7" x14ac:dyDescent="0.3">
      <c r="A82" s="105" t="s">
        <v>1005</v>
      </c>
      <c r="B82" s="365"/>
      <c r="C82" s="28" t="s">
        <v>640</v>
      </c>
      <c r="D82" s="90"/>
      <c r="E82" s="748"/>
      <c r="F82" s="749"/>
      <c r="G82" s="750"/>
    </row>
    <row r="83" spans="1:7" x14ac:dyDescent="0.3">
      <c r="A83" s="105" t="s">
        <v>1006</v>
      </c>
      <c r="B83" s="365"/>
      <c r="C83" s="26" t="s">
        <v>641</v>
      </c>
      <c r="D83" s="91"/>
      <c r="E83" s="751"/>
      <c r="F83" s="752"/>
      <c r="G83" s="753"/>
    </row>
    <row r="84" spans="1:7" x14ac:dyDescent="0.3">
      <c r="A84" s="105" t="s">
        <v>1007</v>
      </c>
      <c r="B84" s="365"/>
      <c r="C84" s="28" t="s">
        <v>366</v>
      </c>
      <c r="D84" s="92"/>
      <c r="G84" s="366"/>
    </row>
    <row r="85" spans="1:7" x14ac:dyDescent="0.3">
      <c r="A85" s="105" t="s">
        <v>1008</v>
      </c>
      <c r="B85" s="365"/>
      <c r="C85" s="28" t="s">
        <v>367</v>
      </c>
      <c r="D85" s="92"/>
      <c r="G85" s="366"/>
    </row>
    <row r="86" spans="1:7" x14ac:dyDescent="0.3">
      <c r="A86" s="105" t="s">
        <v>1009</v>
      </c>
      <c r="B86" s="367"/>
      <c r="C86" s="26" t="s">
        <v>368</v>
      </c>
      <c r="D86" s="93"/>
      <c r="E86" s="94"/>
      <c r="F86" s="94"/>
      <c r="G86" s="368"/>
    </row>
    <row r="87" spans="1:7" x14ac:dyDescent="0.3">
      <c r="A87" s="105" t="s">
        <v>1010</v>
      </c>
      <c r="B87" s="364" t="s">
        <v>43</v>
      </c>
      <c r="C87" s="23" t="s">
        <v>20</v>
      </c>
      <c r="D87" s="98">
        <f>VLOOKUP(B87,'7'!$B$7:$C$26,2,FALSE)</f>
        <v>0</v>
      </c>
      <c r="E87" s="745">
        <f>HLOOKUP(B87,'10'!$D$6:$W$18,13,FALSE)</f>
        <v>0</v>
      </c>
      <c r="F87" s="746"/>
      <c r="G87" s="747"/>
    </row>
    <row r="88" spans="1:7" x14ac:dyDescent="0.3">
      <c r="A88" s="105" t="s">
        <v>1011</v>
      </c>
      <c r="B88" s="365"/>
      <c r="C88" s="99" t="s">
        <v>537</v>
      </c>
      <c r="D88" s="100">
        <f>VLOOKUP(B87,'9'!$B$8:$D$27,3,FALSE)</f>
        <v>0</v>
      </c>
      <c r="E88" s="748"/>
      <c r="F88" s="749"/>
      <c r="G88" s="750"/>
    </row>
    <row r="89" spans="1:7" x14ac:dyDescent="0.3">
      <c r="A89" s="105" t="s">
        <v>1012</v>
      </c>
      <c r="B89" s="365"/>
      <c r="C89" s="23" t="s">
        <v>639</v>
      </c>
      <c r="D89" s="89"/>
      <c r="E89" s="748"/>
      <c r="F89" s="749"/>
      <c r="G89" s="750"/>
    </row>
    <row r="90" spans="1:7" x14ac:dyDescent="0.3">
      <c r="A90" s="105" t="s">
        <v>1013</v>
      </c>
      <c r="B90" s="365"/>
      <c r="C90" s="28" t="s">
        <v>640</v>
      </c>
      <c r="D90" s="90"/>
      <c r="E90" s="748"/>
      <c r="F90" s="749"/>
      <c r="G90" s="750"/>
    </row>
    <row r="91" spans="1:7" x14ac:dyDescent="0.3">
      <c r="A91" s="105" t="s">
        <v>1014</v>
      </c>
      <c r="B91" s="365"/>
      <c r="C91" s="26" t="s">
        <v>641</v>
      </c>
      <c r="D91" s="91"/>
      <c r="E91" s="751"/>
      <c r="F91" s="752"/>
      <c r="G91" s="753"/>
    </row>
    <row r="92" spans="1:7" x14ac:dyDescent="0.3">
      <c r="A92" s="105" t="s">
        <v>1015</v>
      </c>
      <c r="B92" s="365"/>
      <c r="C92" s="28" t="s">
        <v>366</v>
      </c>
      <c r="D92" s="92"/>
      <c r="G92" s="366"/>
    </row>
    <row r="93" spans="1:7" x14ac:dyDescent="0.3">
      <c r="A93" s="105" t="s">
        <v>1016</v>
      </c>
      <c r="B93" s="365"/>
      <c r="C93" s="28" t="s">
        <v>367</v>
      </c>
      <c r="D93" s="92"/>
      <c r="G93" s="366"/>
    </row>
    <row r="94" spans="1:7" x14ac:dyDescent="0.3">
      <c r="A94" s="105" t="s">
        <v>1017</v>
      </c>
      <c r="B94" s="367"/>
      <c r="C94" s="26" t="s">
        <v>368</v>
      </c>
      <c r="D94" s="93"/>
      <c r="E94" s="94"/>
      <c r="F94" s="94"/>
      <c r="G94" s="368"/>
    </row>
    <row r="95" spans="1:7" x14ac:dyDescent="0.3">
      <c r="A95" s="105" t="s">
        <v>1018</v>
      </c>
      <c r="B95" s="364" t="s">
        <v>44</v>
      </c>
      <c r="C95" s="23" t="s">
        <v>20</v>
      </c>
      <c r="D95" s="98">
        <f>VLOOKUP(B95,'7'!$B$7:$C$26,2,FALSE)</f>
        <v>0</v>
      </c>
      <c r="E95" s="745">
        <f>HLOOKUP(B95,'10'!$D$6:$W$18,13,FALSE)</f>
        <v>0</v>
      </c>
      <c r="F95" s="746"/>
      <c r="G95" s="747"/>
    </row>
    <row r="96" spans="1:7" x14ac:dyDescent="0.3">
      <c r="A96" s="105" t="s">
        <v>1019</v>
      </c>
      <c r="B96" s="365"/>
      <c r="C96" s="99" t="s">
        <v>537</v>
      </c>
      <c r="D96" s="100">
        <f>VLOOKUP(B95,'9'!$B$8:$D$27,3,FALSE)</f>
        <v>0</v>
      </c>
      <c r="E96" s="748"/>
      <c r="F96" s="749"/>
      <c r="G96" s="750"/>
    </row>
    <row r="97" spans="1:7" x14ac:dyDescent="0.3">
      <c r="A97" s="105" t="s">
        <v>1020</v>
      </c>
      <c r="B97" s="365"/>
      <c r="C97" s="23" t="s">
        <v>639</v>
      </c>
      <c r="D97" s="89"/>
      <c r="E97" s="748"/>
      <c r="F97" s="749"/>
      <c r="G97" s="750"/>
    </row>
    <row r="98" spans="1:7" x14ac:dyDescent="0.3">
      <c r="A98" s="105" t="s">
        <v>1021</v>
      </c>
      <c r="B98" s="365"/>
      <c r="C98" s="28" t="s">
        <v>640</v>
      </c>
      <c r="D98" s="90"/>
      <c r="E98" s="748"/>
      <c r="F98" s="749"/>
      <c r="G98" s="750"/>
    </row>
    <row r="99" spans="1:7" x14ac:dyDescent="0.3">
      <c r="A99" s="105" t="s">
        <v>1022</v>
      </c>
      <c r="B99" s="365"/>
      <c r="C99" s="26" t="s">
        <v>641</v>
      </c>
      <c r="D99" s="91"/>
      <c r="E99" s="751"/>
      <c r="F99" s="752"/>
      <c r="G99" s="753"/>
    </row>
    <row r="100" spans="1:7" x14ac:dyDescent="0.3">
      <c r="A100" s="105" t="s">
        <v>1023</v>
      </c>
      <c r="B100" s="365"/>
      <c r="C100" s="28" t="s">
        <v>366</v>
      </c>
      <c r="D100" s="92"/>
      <c r="G100" s="366"/>
    </row>
    <row r="101" spans="1:7" x14ac:dyDescent="0.3">
      <c r="A101" s="105" t="s">
        <v>1024</v>
      </c>
      <c r="B101" s="365"/>
      <c r="C101" s="28" t="s">
        <v>367</v>
      </c>
      <c r="D101" s="92"/>
      <c r="G101" s="366"/>
    </row>
    <row r="102" spans="1:7" x14ac:dyDescent="0.3">
      <c r="A102" s="105" t="s">
        <v>1025</v>
      </c>
      <c r="B102" s="367"/>
      <c r="C102" s="26" t="s">
        <v>368</v>
      </c>
      <c r="D102" s="93"/>
      <c r="E102" s="94"/>
      <c r="F102" s="94"/>
      <c r="G102" s="368"/>
    </row>
    <row r="103" spans="1:7" x14ac:dyDescent="0.3">
      <c r="A103" s="105" t="s">
        <v>1026</v>
      </c>
      <c r="B103" s="364" t="s">
        <v>45</v>
      </c>
      <c r="C103" s="23" t="s">
        <v>20</v>
      </c>
      <c r="D103" s="98">
        <f>VLOOKUP(B103,'7'!$B$7:$C$26,2,FALSE)</f>
        <v>0</v>
      </c>
      <c r="E103" s="745">
        <f>HLOOKUP(B103,'10'!$D$6:$W$18,13,FALSE)</f>
        <v>0</v>
      </c>
      <c r="F103" s="746"/>
      <c r="G103" s="747"/>
    </row>
    <row r="104" spans="1:7" x14ac:dyDescent="0.3">
      <c r="A104" s="105" t="s">
        <v>1027</v>
      </c>
      <c r="B104" s="365"/>
      <c r="C104" s="99" t="s">
        <v>537</v>
      </c>
      <c r="D104" s="100">
        <f>VLOOKUP(B103,'9'!$B$8:$D$27,3,FALSE)</f>
        <v>0</v>
      </c>
      <c r="E104" s="748"/>
      <c r="F104" s="749"/>
      <c r="G104" s="750"/>
    </row>
    <row r="105" spans="1:7" x14ac:dyDescent="0.3">
      <c r="A105" s="105" t="s">
        <v>1028</v>
      </c>
      <c r="B105" s="365"/>
      <c r="C105" s="23" t="s">
        <v>639</v>
      </c>
      <c r="D105" s="89"/>
      <c r="E105" s="748"/>
      <c r="F105" s="749"/>
      <c r="G105" s="750"/>
    </row>
    <row r="106" spans="1:7" x14ac:dyDescent="0.3">
      <c r="A106" s="105" t="s">
        <v>1029</v>
      </c>
      <c r="B106" s="365"/>
      <c r="C106" s="28" t="s">
        <v>640</v>
      </c>
      <c r="D106" s="90"/>
      <c r="E106" s="748"/>
      <c r="F106" s="749"/>
      <c r="G106" s="750"/>
    </row>
    <row r="107" spans="1:7" x14ac:dyDescent="0.3">
      <c r="A107" s="105" t="s">
        <v>1030</v>
      </c>
      <c r="B107" s="365"/>
      <c r="C107" s="26" t="s">
        <v>641</v>
      </c>
      <c r="D107" s="91"/>
      <c r="E107" s="751"/>
      <c r="F107" s="752"/>
      <c r="G107" s="753"/>
    </row>
    <row r="108" spans="1:7" x14ac:dyDescent="0.3">
      <c r="A108" s="105" t="s">
        <v>1031</v>
      </c>
      <c r="B108" s="365"/>
      <c r="C108" s="28" t="s">
        <v>366</v>
      </c>
      <c r="D108" s="92"/>
      <c r="G108" s="366"/>
    </row>
    <row r="109" spans="1:7" x14ac:dyDescent="0.3">
      <c r="A109" s="105" t="s">
        <v>1032</v>
      </c>
      <c r="B109" s="365"/>
      <c r="C109" s="28" t="s">
        <v>367</v>
      </c>
      <c r="D109" s="92"/>
      <c r="G109" s="366"/>
    </row>
    <row r="110" spans="1:7" x14ac:dyDescent="0.3">
      <c r="A110" s="105" t="s">
        <v>1033</v>
      </c>
      <c r="B110" s="367"/>
      <c r="C110" s="26" t="s">
        <v>368</v>
      </c>
      <c r="D110" s="93"/>
      <c r="E110" s="94"/>
      <c r="F110" s="94"/>
      <c r="G110" s="368"/>
    </row>
    <row r="111" spans="1:7" x14ac:dyDescent="0.3">
      <c r="A111" s="105" t="s">
        <v>1034</v>
      </c>
      <c r="B111" s="364" t="s">
        <v>46</v>
      </c>
      <c r="C111" s="23" t="s">
        <v>20</v>
      </c>
      <c r="D111" s="98">
        <f>VLOOKUP(B111,'7'!$B$7:$C$26,2,FALSE)</f>
        <v>0</v>
      </c>
      <c r="E111" s="745">
        <f>HLOOKUP(B111,'10'!$D$6:$W$18,13,FALSE)</f>
        <v>0</v>
      </c>
      <c r="F111" s="746"/>
      <c r="G111" s="747"/>
    </row>
    <row r="112" spans="1:7" x14ac:dyDescent="0.3">
      <c r="A112" s="105" t="s">
        <v>1035</v>
      </c>
      <c r="B112" s="365"/>
      <c r="C112" s="99" t="s">
        <v>537</v>
      </c>
      <c r="D112" s="100">
        <f>VLOOKUP(B111,'9'!$B$8:$D$27,3,FALSE)</f>
        <v>0</v>
      </c>
      <c r="E112" s="748"/>
      <c r="F112" s="749"/>
      <c r="G112" s="750"/>
    </row>
    <row r="113" spans="1:7" x14ac:dyDescent="0.3">
      <c r="A113" s="105" t="s">
        <v>1036</v>
      </c>
      <c r="B113" s="365"/>
      <c r="C113" s="23" t="s">
        <v>639</v>
      </c>
      <c r="D113" s="89"/>
      <c r="E113" s="748"/>
      <c r="F113" s="749"/>
      <c r="G113" s="750"/>
    </row>
    <row r="114" spans="1:7" x14ac:dyDescent="0.3">
      <c r="A114" s="105" t="s">
        <v>1037</v>
      </c>
      <c r="B114" s="365"/>
      <c r="C114" s="28" t="s">
        <v>640</v>
      </c>
      <c r="D114" s="90"/>
      <c r="E114" s="748"/>
      <c r="F114" s="749"/>
      <c r="G114" s="750"/>
    </row>
    <row r="115" spans="1:7" x14ac:dyDescent="0.3">
      <c r="A115" s="105" t="s">
        <v>1038</v>
      </c>
      <c r="B115" s="365"/>
      <c r="C115" s="26" t="s">
        <v>641</v>
      </c>
      <c r="D115" s="91"/>
      <c r="E115" s="751"/>
      <c r="F115" s="752"/>
      <c r="G115" s="753"/>
    </row>
    <row r="116" spans="1:7" x14ac:dyDescent="0.3">
      <c r="A116" s="105" t="s">
        <v>1039</v>
      </c>
      <c r="B116" s="365"/>
      <c r="C116" s="28" t="s">
        <v>366</v>
      </c>
      <c r="D116" s="92"/>
      <c r="G116" s="366"/>
    </row>
    <row r="117" spans="1:7" x14ac:dyDescent="0.3">
      <c r="A117" s="105" t="s">
        <v>1040</v>
      </c>
      <c r="B117" s="365"/>
      <c r="C117" s="28" t="s">
        <v>367</v>
      </c>
      <c r="D117" s="92"/>
      <c r="G117" s="366"/>
    </row>
    <row r="118" spans="1:7" x14ac:dyDescent="0.3">
      <c r="A118" s="105" t="s">
        <v>1041</v>
      </c>
      <c r="B118" s="367"/>
      <c r="C118" s="26" t="s">
        <v>368</v>
      </c>
      <c r="D118" s="93"/>
      <c r="E118" s="94"/>
      <c r="F118" s="94"/>
      <c r="G118" s="368"/>
    </row>
    <row r="119" spans="1:7" x14ac:dyDescent="0.3">
      <c r="A119" s="105" t="s">
        <v>1042</v>
      </c>
      <c r="B119" s="364" t="s">
        <v>47</v>
      </c>
      <c r="C119" s="23" t="s">
        <v>20</v>
      </c>
      <c r="D119" s="98">
        <f>VLOOKUP(B119,'7'!$B$7:$C$26,2,FALSE)</f>
        <v>0</v>
      </c>
      <c r="E119" s="745">
        <f>HLOOKUP(B119,'10'!$D$6:$W$18,13,FALSE)</f>
        <v>0</v>
      </c>
      <c r="F119" s="746"/>
      <c r="G119" s="747"/>
    </row>
    <row r="120" spans="1:7" x14ac:dyDescent="0.3">
      <c r="A120" s="105" t="s">
        <v>1043</v>
      </c>
      <c r="B120" s="365"/>
      <c r="C120" s="99" t="s">
        <v>537</v>
      </c>
      <c r="D120" s="100">
        <f>VLOOKUP(B119,'9'!$B$8:$D$27,3,FALSE)</f>
        <v>0</v>
      </c>
      <c r="E120" s="748"/>
      <c r="F120" s="749"/>
      <c r="G120" s="750"/>
    </row>
    <row r="121" spans="1:7" x14ac:dyDescent="0.3">
      <c r="A121" s="105" t="s">
        <v>1044</v>
      </c>
      <c r="B121" s="365"/>
      <c r="C121" s="23" t="s">
        <v>639</v>
      </c>
      <c r="D121" s="89"/>
      <c r="E121" s="748"/>
      <c r="F121" s="749"/>
      <c r="G121" s="750"/>
    </row>
    <row r="122" spans="1:7" x14ac:dyDescent="0.3">
      <c r="A122" s="105" t="s">
        <v>1045</v>
      </c>
      <c r="B122" s="365"/>
      <c r="C122" s="28" t="s">
        <v>640</v>
      </c>
      <c r="D122" s="90"/>
      <c r="E122" s="748"/>
      <c r="F122" s="749"/>
      <c r="G122" s="750"/>
    </row>
    <row r="123" spans="1:7" x14ac:dyDescent="0.3">
      <c r="A123" s="105" t="s">
        <v>1046</v>
      </c>
      <c r="B123" s="365"/>
      <c r="C123" s="26" t="s">
        <v>641</v>
      </c>
      <c r="D123" s="91"/>
      <c r="E123" s="751"/>
      <c r="F123" s="752"/>
      <c r="G123" s="753"/>
    </row>
    <row r="124" spans="1:7" x14ac:dyDescent="0.3">
      <c r="A124" s="105" t="s">
        <v>1047</v>
      </c>
      <c r="B124" s="365"/>
      <c r="C124" s="28" t="s">
        <v>366</v>
      </c>
      <c r="D124" s="92"/>
      <c r="G124" s="366"/>
    </row>
    <row r="125" spans="1:7" x14ac:dyDescent="0.3">
      <c r="A125" s="105" t="s">
        <v>1048</v>
      </c>
      <c r="B125" s="365"/>
      <c r="C125" s="28" t="s">
        <v>367</v>
      </c>
      <c r="D125" s="92"/>
      <c r="G125" s="366"/>
    </row>
    <row r="126" spans="1:7" x14ac:dyDescent="0.3">
      <c r="A126" s="105" t="s">
        <v>1049</v>
      </c>
      <c r="B126" s="367"/>
      <c r="C126" s="26" t="s">
        <v>368</v>
      </c>
      <c r="D126" s="93"/>
      <c r="E126" s="94"/>
      <c r="F126" s="94"/>
      <c r="G126" s="368"/>
    </row>
    <row r="127" spans="1:7" x14ac:dyDescent="0.3">
      <c r="A127" s="105" t="s">
        <v>1050</v>
      </c>
      <c r="B127" s="364" t="s">
        <v>48</v>
      </c>
      <c r="C127" s="23" t="s">
        <v>20</v>
      </c>
      <c r="D127" s="98">
        <f>VLOOKUP(B127,'7'!$B$7:$C$26,2,FALSE)</f>
        <v>0</v>
      </c>
      <c r="E127" s="745">
        <f>HLOOKUP(B127,'10'!$D$6:$W$18,13,FALSE)</f>
        <v>0</v>
      </c>
      <c r="F127" s="746"/>
      <c r="G127" s="747"/>
    </row>
    <row r="128" spans="1:7" x14ac:dyDescent="0.3">
      <c r="A128" s="105" t="s">
        <v>1051</v>
      </c>
      <c r="B128" s="365"/>
      <c r="C128" s="99" t="s">
        <v>537</v>
      </c>
      <c r="D128" s="100">
        <f>VLOOKUP(B127,'9'!$B$8:$D$27,3,FALSE)</f>
        <v>0</v>
      </c>
      <c r="E128" s="748"/>
      <c r="F128" s="749"/>
      <c r="G128" s="750"/>
    </row>
    <row r="129" spans="1:7" x14ac:dyDescent="0.3">
      <c r="A129" s="105" t="s">
        <v>1052</v>
      </c>
      <c r="B129" s="365"/>
      <c r="C129" s="23" t="s">
        <v>639</v>
      </c>
      <c r="D129" s="89"/>
      <c r="E129" s="748"/>
      <c r="F129" s="749"/>
      <c r="G129" s="750"/>
    </row>
    <row r="130" spans="1:7" x14ac:dyDescent="0.3">
      <c r="A130" s="105" t="s">
        <v>1053</v>
      </c>
      <c r="B130" s="365"/>
      <c r="C130" s="28" t="s">
        <v>640</v>
      </c>
      <c r="D130" s="90"/>
      <c r="E130" s="748"/>
      <c r="F130" s="749"/>
      <c r="G130" s="750"/>
    </row>
    <row r="131" spans="1:7" x14ac:dyDescent="0.3">
      <c r="A131" s="105" t="s">
        <v>1054</v>
      </c>
      <c r="B131" s="365"/>
      <c r="C131" s="26" t="s">
        <v>641</v>
      </c>
      <c r="D131" s="91"/>
      <c r="E131" s="751"/>
      <c r="F131" s="752"/>
      <c r="G131" s="753"/>
    </row>
    <row r="132" spans="1:7" x14ac:dyDescent="0.3">
      <c r="A132" s="105" t="s">
        <v>1055</v>
      </c>
      <c r="B132" s="365"/>
      <c r="C132" s="28" t="s">
        <v>366</v>
      </c>
      <c r="D132" s="92"/>
      <c r="G132" s="366"/>
    </row>
    <row r="133" spans="1:7" x14ac:dyDescent="0.3">
      <c r="A133" s="105" t="s">
        <v>1056</v>
      </c>
      <c r="B133" s="365"/>
      <c r="C133" s="28" t="s">
        <v>367</v>
      </c>
      <c r="D133" s="92"/>
      <c r="G133" s="366"/>
    </row>
    <row r="134" spans="1:7" x14ac:dyDescent="0.3">
      <c r="A134" s="105" t="s">
        <v>1057</v>
      </c>
      <c r="B134" s="367"/>
      <c r="C134" s="26" t="s">
        <v>368</v>
      </c>
      <c r="D134" s="93"/>
      <c r="E134" s="94"/>
      <c r="F134" s="94"/>
      <c r="G134" s="368"/>
    </row>
    <row r="135" spans="1:7" x14ac:dyDescent="0.3">
      <c r="A135" s="105" t="s">
        <v>1058</v>
      </c>
      <c r="B135" s="364" t="s">
        <v>49</v>
      </c>
      <c r="C135" s="23" t="s">
        <v>20</v>
      </c>
      <c r="D135" s="98">
        <f>VLOOKUP(B135,'7'!$B$7:$C$26,2,FALSE)</f>
        <v>0</v>
      </c>
      <c r="E135" s="745">
        <f>HLOOKUP(B135,'10'!$D$6:$W$18,13,FALSE)</f>
        <v>0</v>
      </c>
      <c r="F135" s="746"/>
      <c r="G135" s="747"/>
    </row>
    <row r="136" spans="1:7" x14ac:dyDescent="0.3">
      <c r="A136" s="105" t="s">
        <v>1059</v>
      </c>
      <c r="B136" s="365"/>
      <c r="C136" s="99" t="s">
        <v>537</v>
      </c>
      <c r="D136" s="100">
        <f>VLOOKUP(B135,'9'!$B$8:$D$27,3,FALSE)</f>
        <v>0</v>
      </c>
      <c r="E136" s="748"/>
      <c r="F136" s="749"/>
      <c r="G136" s="750"/>
    </row>
    <row r="137" spans="1:7" x14ac:dyDescent="0.3">
      <c r="A137" s="105" t="s">
        <v>1060</v>
      </c>
      <c r="B137" s="365"/>
      <c r="C137" s="23" t="s">
        <v>639</v>
      </c>
      <c r="D137" s="89"/>
      <c r="E137" s="748"/>
      <c r="F137" s="749"/>
      <c r="G137" s="750"/>
    </row>
    <row r="138" spans="1:7" x14ac:dyDescent="0.3">
      <c r="A138" s="105" t="s">
        <v>1061</v>
      </c>
      <c r="B138" s="365"/>
      <c r="C138" s="28" t="s">
        <v>640</v>
      </c>
      <c r="D138" s="90"/>
      <c r="E138" s="748"/>
      <c r="F138" s="749"/>
      <c r="G138" s="750"/>
    </row>
    <row r="139" spans="1:7" x14ac:dyDescent="0.3">
      <c r="A139" s="105" t="s">
        <v>1062</v>
      </c>
      <c r="B139" s="365"/>
      <c r="C139" s="26" t="s">
        <v>641</v>
      </c>
      <c r="D139" s="91"/>
      <c r="E139" s="751"/>
      <c r="F139" s="752"/>
      <c r="G139" s="753"/>
    </row>
    <row r="140" spans="1:7" x14ac:dyDescent="0.3">
      <c r="A140" s="105" t="s">
        <v>1063</v>
      </c>
      <c r="B140" s="365"/>
      <c r="C140" s="28" t="s">
        <v>366</v>
      </c>
      <c r="D140" s="92"/>
      <c r="G140" s="366"/>
    </row>
    <row r="141" spans="1:7" x14ac:dyDescent="0.3">
      <c r="A141" s="105" t="s">
        <v>1064</v>
      </c>
      <c r="B141" s="365"/>
      <c r="C141" s="28" t="s">
        <v>367</v>
      </c>
      <c r="D141" s="92"/>
      <c r="G141" s="366"/>
    </row>
    <row r="142" spans="1:7" x14ac:dyDescent="0.3">
      <c r="A142" s="105" t="s">
        <v>1065</v>
      </c>
      <c r="B142" s="367"/>
      <c r="C142" s="26" t="s">
        <v>368</v>
      </c>
      <c r="D142" s="93"/>
      <c r="E142" s="94"/>
      <c r="F142" s="94"/>
      <c r="G142" s="368"/>
    </row>
    <row r="143" spans="1:7" x14ac:dyDescent="0.3">
      <c r="A143" s="105" t="s">
        <v>1066</v>
      </c>
      <c r="B143" s="364" t="s">
        <v>50</v>
      </c>
      <c r="C143" s="23" t="s">
        <v>20</v>
      </c>
      <c r="D143" s="98">
        <f>VLOOKUP(B143,'7'!$B$7:$C$26,2,FALSE)</f>
        <v>0</v>
      </c>
      <c r="E143" s="745">
        <f>HLOOKUP(B143,'10'!$D$6:$W$18,13,FALSE)</f>
        <v>0</v>
      </c>
      <c r="F143" s="746"/>
      <c r="G143" s="747"/>
    </row>
    <row r="144" spans="1:7" x14ac:dyDescent="0.3">
      <c r="A144" s="105" t="s">
        <v>1067</v>
      </c>
      <c r="B144" s="365"/>
      <c r="C144" s="99" t="s">
        <v>537</v>
      </c>
      <c r="D144" s="100">
        <f>VLOOKUP(B143,'9'!$B$8:$D$27,3,FALSE)</f>
        <v>0</v>
      </c>
      <c r="E144" s="748"/>
      <c r="F144" s="749"/>
      <c r="G144" s="750"/>
    </row>
    <row r="145" spans="1:7" x14ac:dyDescent="0.3">
      <c r="A145" s="105" t="s">
        <v>1068</v>
      </c>
      <c r="B145" s="365"/>
      <c r="C145" s="23" t="s">
        <v>639</v>
      </c>
      <c r="D145" s="89"/>
      <c r="E145" s="748"/>
      <c r="F145" s="749"/>
      <c r="G145" s="750"/>
    </row>
    <row r="146" spans="1:7" x14ac:dyDescent="0.3">
      <c r="A146" s="105" t="s">
        <v>1069</v>
      </c>
      <c r="B146" s="365"/>
      <c r="C146" s="28" t="s">
        <v>640</v>
      </c>
      <c r="D146" s="90"/>
      <c r="E146" s="748"/>
      <c r="F146" s="749"/>
      <c r="G146" s="750"/>
    </row>
    <row r="147" spans="1:7" x14ac:dyDescent="0.3">
      <c r="A147" s="105" t="s">
        <v>1070</v>
      </c>
      <c r="B147" s="365"/>
      <c r="C147" s="26" t="s">
        <v>641</v>
      </c>
      <c r="D147" s="91"/>
      <c r="E147" s="751"/>
      <c r="F147" s="752"/>
      <c r="G147" s="753"/>
    </row>
    <row r="148" spans="1:7" x14ac:dyDescent="0.3">
      <c r="A148" s="105" t="s">
        <v>1071</v>
      </c>
      <c r="B148" s="365"/>
      <c r="C148" s="28" t="s">
        <v>366</v>
      </c>
      <c r="D148" s="92"/>
      <c r="G148" s="366"/>
    </row>
    <row r="149" spans="1:7" x14ac:dyDescent="0.3">
      <c r="A149" s="105" t="s">
        <v>1072</v>
      </c>
      <c r="B149" s="365"/>
      <c r="C149" s="28" t="s">
        <v>367</v>
      </c>
      <c r="D149" s="92"/>
      <c r="G149" s="366"/>
    </row>
    <row r="150" spans="1:7" x14ac:dyDescent="0.3">
      <c r="A150" s="105" t="s">
        <v>1073</v>
      </c>
      <c r="B150" s="367"/>
      <c r="C150" s="26" t="s">
        <v>368</v>
      </c>
      <c r="D150" s="93"/>
      <c r="E150" s="94"/>
      <c r="F150" s="94"/>
      <c r="G150" s="368"/>
    </row>
    <row r="151" spans="1:7" x14ac:dyDescent="0.3">
      <c r="A151" s="105" t="s">
        <v>1074</v>
      </c>
      <c r="B151" s="364" t="s">
        <v>51</v>
      </c>
      <c r="C151" s="23" t="s">
        <v>20</v>
      </c>
      <c r="D151" s="98">
        <f>VLOOKUP(B151,'7'!$B$7:$C$26,2,FALSE)</f>
        <v>0</v>
      </c>
      <c r="E151" s="745">
        <f>HLOOKUP(B151,'10'!$D$6:$W$18,13,FALSE)</f>
        <v>0</v>
      </c>
      <c r="F151" s="746"/>
      <c r="G151" s="747"/>
    </row>
    <row r="152" spans="1:7" x14ac:dyDescent="0.3">
      <c r="A152" s="105" t="s">
        <v>1075</v>
      </c>
      <c r="B152" s="365"/>
      <c r="C152" s="99" t="s">
        <v>537</v>
      </c>
      <c r="D152" s="100">
        <f>VLOOKUP(B151,'9'!$B$8:$D$27,3,FALSE)</f>
        <v>0</v>
      </c>
      <c r="E152" s="748"/>
      <c r="F152" s="749"/>
      <c r="G152" s="750"/>
    </row>
    <row r="153" spans="1:7" x14ac:dyDescent="0.3">
      <c r="A153" s="105" t="s">
        <v>1076</v>
      </c>
      <c r="B153" s="365"/>
      <c r="C153" s="23" t="s">
        <v>639</v>
      </c>
      <c r="D153" s="89"/>
      <c r="E153" s="748"/>
      <c r="F153" s="749"/>
      <c r="G153" s="750"/>
    </row>
    <row r="154" spans="1:7" x14ac:dyDescent="0.3">
      <c r="A154" s="105" t="s">
        <v>1077</v>
      </c>
      <c r="B154" s="365"/>
      <c r="C154" s="28" t="s">
        <v>640</v>
      </c>
      <c r="D154" s="90"/>
      <c r="E154" s="748"/>
      <c r="F154" s="749"/>
      <c r="G154" s="750"/>
    </row>
    <row r="155" spans="1:7" x14ac:dyDescent="0.3">
      <c r="A155" s="105" t="s">
        <v>1078</v>
      </c>
      <c r="B155" s="365"/>
      <c r="C155" s="26" t="s">
        <v>641</v>
      </c>
      <c r="D155" s="91"/>
      <c r="E155" s="751"/>
      <c r="F155" s="752"/>
      <c r="G155" s="753"/>
    </row>
    <row r="156" spans="1:7" x14ac:dyDescent="0.3">
      <c r="A156" s="105" t="s">
        <v>1079</v>
      </c>
      <c r="B156" s="365"/>
      <c r="C156" s="28" t="s">
        <v>366</v>
      </c>
      <c r="D156" s="92"/>
      <c r="G156" s="366"/>
    </row>
    <row r="157" spans="1:7" x14ac:dyDescent="0.3">
      <c r="A157" s="105" t="s">
        <v>1080</v>
      </c>
      <c r="B157" s="365"/>
      <c r="C157" s="28" t="s">
        <v>367</v>
      </c>
      <c r="D157" s="92"/>
      <c r="G157" s="366"/>
    </row>
    <row r="158" spans="1:7" x14ac:dyDescent="0.3">
      <c r="A158" s="105" t="s">
        <v>1081</v>
      </c>
      <c r="B158" s="367"/>
      <c r="C158" s="26" t="s">
        <v>368</v>
      </c>
      <c r="D158" s="93"/>
      <c r="E158" s="94"/>
      <c r="F158" s="94"/>
      <c r="G158" s="368"/>
    </row>
    <row r="159" spans="1:7" x14ac:dyDescent="0.3">
      <c r="A159" s="105" t="s">
        <v>1082</v>
      </c>
      <c r="B159" s="364" t="s">
        <v>52</v>
      </c>
      <c r="C159" s="23" t="s">
        <v>20</v>
      </c>
      <c r="D159" s="98">
        <f>VLOOKUP(B159,'7'!$B$7:$C$26,2,FALSE)</f>
        <v>0</v>
      </c>
      <c r="E159" s="745">
        <f>HLOOKUP(B159,'10'!$D$6:$W$18,13,FALSE)</f>
        <v>0</v>
      </c>
      <c r="F159" s="746"/>
      <c r="G159" s="747"/>
    </row>
    <row r="160" spans="1:7" x14ac:dyDescent="0.3">
      <c r="A160" s="105" t="s">
        <v>1083</v>
      </c>
      <c r="B160" s="365"/>
      <c r="C160" s="99" t="s">
        <v>537</v>
      </c>
      <c r="D160" s="100">
        <f>VLOOKUP(B159,'9'!$B$8:$D$27,3,FALSE)</f>
        <v>0</v>
      </c>
      <c r="E160" s="748"/>
      <c r="F160" s="749"/>
      <c r="G160" s="750"/>
    </row>
    <row r="161" spans="1:7" x14ac:dyDescent="0.3">
      <c r="A161" s="105" t="s">
        <v>1084</v>
      </c>
      <c r="B161" s="365"/>
      <c r="C161" s="23" t="s">
        <v>639</v>
      </c>
      <c r="D161" s="89"/>
      <c r="E161" s="748"/>
      <c r="F161" s="749"/>
      <c r="G161" s="750"/>
    </row>
    <row r="162" spans="1:7" x14ac:dyDescent="0.3">
      <c r="A162" s="105" t="s">
        <v>1085</v>
      </c>
      <c r="B162" s="365"/>
      <c r="C162" s="28" t="s">
        <v>640</v>
      </c>
      <c r="D162" s="90"/>
      <c r="E162" s="748"/>
      <c r="F162" s="749"/>
      <c r="G162" s="750"/>
    </row>
    <row r="163" spans="1:7" x14ac:dyDescent="0.3">
      <c r="A163" s="105" t="s">
        <v>1086</v>
      </c>
      <c r="B163" s="365"/>
      <c r="C163" s="26" t="s">
        <v>641</v>
      </c>
      <c r="D163" s="91"/>
      <c r="E163" s="751"/>
      <c r="F163" s="752"/>
      <c r="G163" s="753"/>
    </row>
    <row r="164" spans="1:7" x14ac:dyDescent="0.3">
      <c r="A164" s="105" t="s">
        <v>1087</v>
      </c>
      <c r="B164" s="365"/>
      <c r="C164" s="28" t="s">
        <v>366</v>
      </c>
      <c r="D164" s="92"/>
      <c r="G164" s="366"/>
    </row>
    <row r="165" spans="1:7" x14ac:dyDescent="0.3">
      <c r="A165" s="105" t="s">
        <v>1088</v>
      </c>
      <c r="B165" s="365"/>
      <c r="C165" s="28" t="s">
        <v>367</v>
      </c>
      <c r="D165" s="92"/>
      <c r="G165" s="366"/>
    </row>
    <row r="166" spans="1:7" ht="15" thickBot="1" x14ac:dyDescent="0.35">
      <c r="A166" s="105" t="s">
        <v>1089</v>
      </c>
      <c r="B166" s="369"/>
      <c r="C166" s="370" t="s">
        <v>368</v>
      </c>
      <c r="D166" s="371"/>
      <c r="E166" s="372"/>
      <c r="F166" s="372"/>
      <c r="G166" s="373"/>
    </row>
    <row r="169" spans="1:7" x14ac:dyDescent="0.3">
      <c r="C169" s="1"/>
      <c r="D169" s="360" t="s">
        <v>1353</v>
      </c>
    </row>
    <row r="170" spans="1:7" x14ac:dyDescent="0.3">
      <c r="C170" s="1">
        <v>1</v>
      </c>
      <c r="D170" s="500" t="s">
        <v>1344</v>
      </c>
    </row>
    <row r="171" spans="1:7" ht="28.8" x14ac:dyDescent="0.3">
      <c r="C171" s="1">
        <v>2</v>
      </c>
      <c r="D171" s="500" t="s">
        <v>1345</v>
      </c>
    </row>
    <row r="172" spans="1:7" ht="43.2" x14ac:dyDescent="0.3">
      <c r="C172" s="1">
        <v>3</v>
      </c>
      <c r="D172" s="500" t="s">
        <v>1346</v>
      </c>
    </row>
    <row r="173" spans="1:7" ht="86.4" x14ac:dyDescent="0.3">
      <c r="C173" s="1">
        <v>4</v>
      </c>
      <c r="D173" s="500" t="s">
        <v>1355</v>
      </c>
    </row>
    <row r="174" spans="1:7" ht="43.2" x14ac:dyDescent="0.3">
      <c r="C174" s="1">
        <v>5</v>
      </c>
      <c r="D174" s="500" t="s">
        <v>1347</v>
      </c>
    </row>
    <row r="175" spans="1:7" ht="100.8" x14ac:dyDescent="0.3">
      <c r="C175" s="1">
        <v>6</v>
      </c>
      <c r="D175" s="500" t="s">
        <v>1635</v>
      </c>
    </row>
    <row r="176" spans="1:7" ht="43.2" x14ac:dyDescent="0.3">
      <c r="C176" s="1">
        <v>7</v>
      </c>
      <c r="D176" s="335" t="s">
        <v>1349</v>
      </c>
    </row>
    <row r="177" spans="3:4" ht="86.4" x14ac:dyDescent="0.3">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7:G11"/>
    <mergeCell ref="E15:G19"/>
    <mergeCell ref="E23:G27"/>
    <mergeCell ref="E31:G35"/>
    <mergeCell ref="E39:G43"/>
    <mergeCell ref="E47:G51"/>
    <mergeCell ref="E55:G59"/>
    <mergeCell ref="E63:G67"/>
    <mergeCell ref="E71:G75"/>
    <mergeCell ref="E79:G83"/>
    <mergeCell ref="E135:G139"/>
    <mergeCell ref="E143:G147"/>
    <mergeCell ref="E151:G155"/>
    <mergeCell ref="E159:G163"/>
    <mergeCell ref="E87:G91"/>
    <mergeCell ref="E95:G99"/>
    <mergeCell ref="E103:G107"/>
    <mergeCell ref="E111:G115"/>
    <mergeCell ref="E119:G123"/>
    <mergeCell ref="E127:G131"/>
  </mergeCells>
  <phoneticPr fontId="8" type="noConversion"/>
  <pageMargins left="0.70866141732283472" right="0.70866141732283472" top="0.74803149606299213" bottom="0.74803149606299213" header="0.31496062992125984" footer="0.31496062992125984"/>
  <pageSetup paperSize="9" scale="71" orientation="landscape" horizontalDpi="4294967293"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6897821-69E5-4A77-A870-B8BB1B560075}">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r:uid="{BA62DD30-746E-4FDE-9042-13712A651DBD}">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AC10-5755-4FA7-9CAB-682F4629139E}">
  <sheetPr>
    <tabColor theme="0" tint="-0.249977111117893"/>
  </sheetPr>
  <dimension ref="A1:AE38"/>
  <sheetViews>
    <sheetView topLeftCell="A10" zoomScaleNormal="100" workbookViewId="0">
      <selection activeCell="G31" sqref="G31"/>
    </sheetView>
  </sheetViews>
  <sheetFormatPr defaultColWidth="9.109375" defaultRowHeight="14.4" x14ac:dyDescent="0.3"/>
  <cols>
    <col min="1" max="1" width="8.6640625" style="13" customWidth="1"/>
    <col min="2" max="2" width="12.6640625" style="13" customWidth="1"/>
    <col min="3" max="3" width="70.5546875" style="13" customWidth="1"/>
    <col min="4" max="4" width="11.6640625" style="13" customWidth="1"/>
    <col min="5" max="5" width="12.6640625" style="13" customWidth="1"/>
    <col min="6" max="30" width="11.6640625" style="13" customWidth="1"/>
    <col min="31" max="31" width="32.6640625" style="13" customWidth="1"/>
    <col min="32" max="16384" width="9.109375" style="13"/>
  </cols>
  <sheetData>
    <row r="1" spans="1:31" s="42" customFormat="1" ht="18" x14ac:dyDescent="0.3">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3">
      <c r="A3" s="1"/>
      <c r="B3" s="140" t="s">
        <v>1272</v>
      </c>
      <c r="C3" s="205" t="str">
        <f>'1'!C8</f>
        <v>KAZL</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 thickBot="1" x14ac:dyDescent="0.35"/>
    <row r="5" spans="1:31" x14ac:dyDescent="0.3">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2" x14ac:dyDescent="0.3">
      <c r="A6" s="1"/>
      <c r="B6" s="344" t="s">
        <v>54</v>
      </c>
      <c r="C6" s="255" t="s">
        <v>53</v>
      </c>
      <c r="D6" s="226" t="str">
        <f>'7'!F6</f>
        <v>Planuojama paramos suma priemonei, Eur</v>
      </c>
      <c r="E6" s="227" t="s">
        <v>1707</v>
      </c>
      <c r="F6" s="754" t="s">
        <v>1293</v>
      </c>
      <c r="G6" s="756" t="s">
        <v>100</v>
      </c>
      <c r="H6" s="757"/>
      <c r="I6" s="757"/>
      <c r="J6" s="759"/>
      <c r="K6" s="756" t="s">
        <v>101</v>
      </c>
      <c r="L6" s="757"/>
      <c r="M6" s="757"/>
      <c r="N6" s="759"/>
      <c r="O6" s="756" t="s">
        <v>102</v>
      </c>
      <c r="P6" s="757"/>
      <c r="Q6" s="757"/>
      <c r="R6" s="759"/>
      <c r="S6" s="756" t="s">
        <v>103</v>
      </c>
      <c r="T6" s="757"/>
      <c r="U6" s="757"/>
      <c r="V6" s="759"/>
      <c r="W6" s="756" t="s">
        <v>104</v>
      </c>
      <c r="X6" s="757"/>
      <c r="Y6" s="757"/>
      <c r="Z6" s="759"/>
      <c r="AA6" s="756" t="s">
        <v>105</v>
      </c>
      <c r="AB6" s="757"/>
      <c r="AC6" s="757"/>
      <c r="AD6" s="758"/>
      <c r="AE6" s="337" t="s">
        <v>1104</v>
      </c>
    </row>
    <row r="7" spans="1:31" x14ac:dyDescent="0.3">
      <c r="A7" s="1" t="s">
        <v>420</v>
      </c>
      <c r="B7" s="345"/>
      <c r="C7" s="257"/>
      <c r="D7" s="256"/>
      <c r="E7" s="258"/>
      <c r="F7" s="755"/>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3">
      <c r="A8" s="1" t="s">
        <v>421</v>
      </c>
      <c r="B8" s="347" t="s">
        <v>0</v>
      </c>
      <c r="C8" s="45" t="str">
        <f>'7'!C7</f>
        <v>Verslo kūrimas ir plėtra</v>
      </c>
      <c r="D8" s="208">
        <f>'7'!F7</f>
        <v>560000</v>
      </c>
      <c r="E8" s="147">
        <f>COUNTIFS($G8:$AD8,"&gt;0")</f>
        <v>7</v>
      </c>
      <c r="F8" s="209">
        <f>SUM(G8:AD8)</f>
        <v>560000</v>
      </c>
      <c r="G8" s="247"/>
      <c r="H8" s="248"/>
      <c r="I8" s="248"/>
      <c r="J8" s="249">
        <v>140000</v>
      </c>
      <c r="K8" s="247"/>
      <c r="L8" s="248">
        <v>70000</v>
      </c>
      <c r="M8" s="248"/>
      <c r="N8" s="249"/>
      <c r="O8" s="247">
        <v>70000</v>
      </c>
      <c r="P8" s="248">
        <v>70000</v>
      </c>
      <c r="Q8" s="248"/>
      <c r="R8" s="249"/>
      <c r="S8" s="247">
        <v>70000</v>
      </c>
      <c r="T8" s="248"/>
      <c r="U8" s="248">
        <v>70000</v>
      </c>
      <c r="V8" s="249"/>
      <c r="W8" s="247"/>
      <c r="X8" s="248">
        <v>70000</v>
      </c>
      <c r="Y8" s="248"/>
      <c r="Z8" s="249"/>
      <c r="AA8" s="247"/>
      <c r="AB8" s="248"/>
      <c r="AC8" s="248"/>
      <c r="AD8" s="348"/>
      <c r="AE8" s="338" t="str">
        <f>IF(D8=F8,"Gerai","Nesutampa sumos (3 ir 5 stulpeliai)")</f>
        <v>Gerai</v>
      </c>
    </row>
    <row r="9" spans="1:31" x14ac:dyDescent="0.3">
      <c r="A9" s="1" t="s">
        <v>422</v>
      </c>
      <c r="B9" s="347" t="s">
        <v>1</v>
      </c>
      <c r="C9" s="45" t="str">
        <f>'7'!C8</f>
        <v>Bendruomeninio verslo kūrimas ir plėtra</v>
      </c>
      <c r="D9" s="208">
        <f>'7'!F8</f>
        <v>264000</v>
      </c>
      <c r="E9" s="147">
        <f t="shared" ref="E9:E27" si="0">COUNTIFS($G9:$AD9,"&gt;0")</f>
        <v>3</v>
      </c>
      <c r="F9" s="210">
        <f t="shared" ref="F9:F27" si="1">SUM(G9:AD9)</f>
        <v>264000</v>
      </c>
      <c r="G9" s="242"/>
      <c r="H9" s="250"/>
      <c r="I9" s="250"/>
      <c r="J9" s="251"/>
      <c r="K9" s="242"/>
      <c r="L9" s="250">
        <v>88000</v>
      </c>
      <c r="M9" s="250"/>
      <c r="N9" s="251"/>
      <c r="O9" s="242">
        <v>88000</v>
      </c>
      <c r="P9" s="250"/>
      <c r="Q9" s="250"/>
      <c r="R9" s="251"/>
      <c r="S9" s="242">
        <v>88000</v>
      </c>
      <c r="T9" s="250"/>
      <c r="U9" s="250"/>
      <c r="V9" s="251"/>
      <c r="W9" s="242"/>
      <c r="X9" s="250"/>
      <c r="Y9" s="250"/>
      <c r="Z9" s="251"/>
      <c r="AA9" s="242"/>
      <c r="AB9" s="250"/>
      <c r="AC9" s="250"/>
      <c r="AD9" s="349"/>
      <c r="AE9" s="339" t="str">
        <f t="shared" ref="AE9:AE27" si="2">IF(D9=F9,"Gerai","Nesutampa sumos (3 ir 5 stulpeliai)")</f>
        <v>Gerai</v>
      </c>
    </row>
    <row r="10" spans="1:31" x14ac:dyDescent="0.3">
      <c r="A10" s="1" t="s">
        <v>423</v>
      </c>
      <c r="B10" s="347" t="s">
        <v>2</v>
      </c>
      <c r="C10" s="45" t="str">
        <f>'7'!C9</f>
        <v>Kaimų atnaujinimas ir plėtra</v>
      </c>
      <c r="D10" s="208">
        <f>'7'!F9</f>
        <v>44000</v>
      </c>
      <c r="E10" s="147">
        <f t="shared" si="0"/>
        <v>2</v>
      </c>
      <c r="F10" s="210">
        <f t="shared" si="1"/>
        <v>44000</v>
      </c>
      <c r="G10" s="242"/>
      <c r="H10" s="250"/>
      <c r="I10" s="250"/>
      <c r="J10" s="251"/>
      <c r="K10" s="242">
        <v>22000</v>
      </c>
      <c r="L10" s="250"/>
      <c r="M10" s="250"/>
      <c r="N10" s="251"/>
      <c r="O10" s="242">
        <v>22000</v>
      </c>
      <c r="P10" s="250"/>
      <c r="Q10" s="250"/>
      <c r="R10" s="251"/>
      <c r="S10" s="242"/>
      <c r="T10" s="250"/>
      <c r="U10" s="250"/>
      <c r="V10" s="251"/>
      <c r="W10" s="242"/>
      <c r="X10" s="250"/>
      <c r="Y10" s="250"/>
      <c r="Z10" s="251"/>
      <c r="AA10" s="242"/>
      <c r="AB10" s="250"/>
      <c r="AC10" s="250"/>
      <c r="AD10" s="349"/>
      <c r="AE10" s="339" t="str">
        <f t="shared" si="2"/>
        <v>Gerai</v>
      </c>
    </row>
    <row r="11" spans="1:31" x14ac:dyDescent="0.3">
      <c r="A11" s="1" t="s">
        <v>424</v>
      </c>
      <c r="B11" s="347" t="s">
        <v>3</v>
      </c>
      <c r="C11" s="45" t="str">
        <f>'7'!C10</f>
        <v>Bendruomeniškumą skatinančios veiklos</v>
      </c>
      <c r="D11" s="208">
        <f>'7'!F10</f>
        <v>200923</v>
      </c>
      <c r="E11" s="147">
        <f t="shared" si="0"/>
        <v>5</v>
      </c>
      <c r="F11" s="210">
        <f t="shared" si="1"/>
        <v>200923</v>
      </c>
      <c r="G11" s="242"/>
      <c r="H11" s="250"/>
      <c r="I11" s="250"/>
      <c r="J11" s="251">
        <v>40923</v>
      </c>
      <c r="K11" s="242"/>
      <c r="L11" s="250"/>
      <c r="M11" s="250"/>
      <c r="N11" s="251">
        <v>40000</v>
      </c>
      <c r="O11" s="242"/>
      <c r="P11" s="250"/>
      <c r="Q11" s="250"/>
      <c r="R11" s="251">
        <v>40000</v>
      </c>
      <c r="S11" s="242"/>
      <c r="T11" s="250"/>
      <c r="U11" s="250"/>
      <c r="V11" s="251">
        <v>40000</v>
      </c>
      <c r="W11" s="242">
        <v>40000</v>
      </c>
      <c r="X11" s="250"/>
      <c r="Y11" s="250"/>
      <c r="Z11" s="251"/>
      <c r="AA11" s="242"/>
      <c r="AB11" s="250"/>
      <c r="AC11" s="250"/>
      <c r="AD11" s="349"/>
      <c r="AE11" s="339" t="str">
        <f t="shared" si="2"/>
        <v>Gerai</v>
      </c>
    </row>
    <row r="12" spans="1:31" x14ac:dyDescent="0.3">
      <c r="A12" s="1" t="s">
        <v>425</v>
      </c>
      <c r="B12" s="347" t="s">
        <v>4</v>
      </c>
      <c r="C12" s="45" t="str">
        <f>'7'!C11</f>
        <v>Tarptautinis VVG bendradarbiavimas</v>
      </c>
      <c r="D12" s="208">
        <f>'7'!F11</f>
        <v>20000</v>
      </c>
      <c r="E12" s="147">
        <f t="shared" si="0"/>
        <v>0</v>
      </c>
      <c r="F12" s="210">
        <f t="shared" si="1"/>
        <v>0</v>
      </c>
      <c r="G12" s="242"/>
      <c r="H12" s="250"/>
      <c r="I12" s="250"/>
      <c r="J12" s="251"/>
      <c r="K12" s="242"/>
      <c r="L12" s="250"/>
      <c r="M12" s="250"/>
      <c r="N12" s="251"/>
      <c r="O12" s="242"/>
      <c r="P12" s="250"/>
      <c r="Q12" s="250"/>
      <c r="R12" s="251"/>
      <c r="S12" s="242"/>
      <c r="T12" s="250"/>
      <c r="U12" s="250"/>
      <c r="V12" s="251"/>
      <c r="W12" s="242"/>
      <c r="X12" s="250"/>
      <c r="Y12" s="250"/>
      <c r="Z12" s="251"/>
      <c r="AA12" s="242"/>
      <c r="AB12" s="250"/>
      <c r="AC12" s="250"/>
      <c r="AD12" s="349"/>
      <c r="AE12" s="339" t="str">
        <f t="shared" si="2"/>
        <v>Nesutampa sumos (3 ir 5 stulpeliai)</v>
      </c>
    </row>
    <row r="13" spans="1:31" x14ac:dyDescent="0.3">
      <c r="A13" s="1" t="s">
        <v>426</v>
      </c>
      <c r="B13" s="347" t="s">
        <v>5</v>
      </c>
      <c r="C13" s="45">
        <f>'7'!C12</f>
        <v>0</v>
      </c>
      <c r="D13" s="208">
        <f>'7'!F12</f>
        <v>0</v>
      </c>
      <c r="E13" s="147">
        <f t="shared" si="0"/>
        <v>0</v>
      </c>
      <c r="F13" s="210">
        <f t="shared" si="1"/>
        <v>0</v>
      </c>
      <c r="G13" s="242"/>
      <c r="H13" s="250"/>
      <c r="I13" s="250"/>
      <c r="J13" s="251"/>
      <c r="K13" s="242"/>
      <c r="L13" s="250"/>
      <c r="M13" s="250"/>
      <c r="N13" s="251"/>
      <c r="O13" s="242"/>
      <c r="P13" s="250"/>
      <c r="Q13" s="250"/>
      <c r="R13" s="251"/>
      <c r="S13" s="242"/>
      <c r="T13" s="250"/>
      <c r="U13" s="250"/>
      <c r="V13" s="251"/>
      <c r="W13" s="242"/>
      <c r="X13" s="250"/>
      <c r="Y13" s="250"/>
      <c r="Z13" s="251"/>
      <c r="AA13" s="242"/>
      <c r="AB13" s="250"/>
      <c r="AC13" s="250"/>
      <c r="AD13" s="349"/>
      <c r="AE13" s="339" t="str">
        <f t="shared" si="2"/>
        <v>Gerai</v>
      </c>
    </row>
    <row r="14" spans="1:31" x14ac:dyDescent="0.3">
      <c r="A14" s="1" t="s">
        <v>427</v>
      </c>
      <c r="B14" s="347" t="s">
        <v>6</v>
      </c>
      <c r="C14" s="45">
        <f>'7'!C13</f>
        <v>0</v>
      </c>
      <c r="D14" s="208">
        <f>'7'!F13</f>
        <v>0</v>
      </c>
      <c r="E14" s="147">
        <f t="shared" si="0"/>
        <v>0</v>
      </c>
      <c r="F14" s="210">
        <f t="shared" si="1"/>
        <v>0</v>
      </c>
      <c r="G14" s="242"/>
      <c r="H14" s="250"/>
      <c r="I14" s="250"/>
      <c r="J14" s="251"/>
      <c r="K14" s="242"/>
      <c r="L14" s="250"/>
      <c r="M14" s="250"/>
      <c r="N14" s="251"/>
      <c r="O14" s="242"/>
      <c r="P14" s="250"/>
      <c r="Q14" s="250"/>
      <c r="R14" s="251"/>
      <c r="S14" s="242"/>
      <c r="T14" s="250"/>
      <c r="U14" s="250"/>
      <c r="V14" s="251"/>
      <c r="W14" s="242"/>
      <c r="X14" s="250"/>
      <c r="Y14" s="250"/>
      <c r="Z14" s="251"/>
      <c r="AA14" s="242"/>
      <c r="AB14" s="250"/>
      <c r="AC14" s="250"/>
      <c r="AD14" s="349"/>
      <c r="AE14" s="339" t="str">
        <f t="shared" si="2"/>
        <v>Gerai</v>
      </c>
    </row>
    <row r="15" spans="1:31" x14ac:dyDescent="0.3">
      <c r="A15" s="1" t="s">
        <v>428</v>
      </c>
      <c r="B15" s="347" t="s">
        <v>7</v>
      </c>
      <c r="C15" s="45">
        <f>'7'!C14</f>
        <v>0</v>
      </c>
      <c r="D15" s="208">
        <f>'7'!F14</f>
        <v>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Gerai</v>
      </c>
    </row>
    <row r="16" spans="1:31" x14ac:dyDescent="0.3">
      <c r="A16" s="1" t="s">
        <v>429</v>
      </c>
      <c r="B16" s="347" t="s">
        <v>8</v>
      </c>
      <c r="C16" s="45">
        <f>'7'!C15</f>
        <v>0</v>
      </c>
      <c r="D16" s="208">
        <f>'7'!F15</f>
        <v>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Gerai</v>
      </c>
    </row>
    <row r="17" spans="1:31" x14ac:dyDescent="0.3">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x14ac:dyDescent="0.3">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3">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3">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3">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3">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3">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3">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3">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3">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3">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 thickBot="1" x14ac:dyDescent="0.35">
      <c r="A28" s="1" t="s">
        <v>1339</v>
      </c>
      <c r="B28" s="352"/>
      <c r="C28" s="353" t="s">
        <v>160</v>
      </c>
      <c r="D28" s="354">
        <f>SUM(D8:D27)</f>
        <v>1088923</v>
      </c>
      <c r="E28" s="355">
        <f>SUM(E8:E27)</f>
        <v>17</v>
      </c>
      <c r="F28" s="354">
        <f>SUM(F8:F27)</f>
        <v>1068923</v>
      </c>
      <c r="G28" s="356">
        <f>SUM(G8:G27)</f>
        <v>0</v>
      </c>
      <c r="H28" s="356">
        <f t="shared" ref="H28:AD28" si="3">SUM(H8:H27)</f>
        <v>0</v>
      </c>
      <c r="I28" s="356">
        <f t="shared" si="3"/>
        <v>0</v>
      </c>
      <c r="J28" s="356">
        <f t="shared" si="3"/>
        <v>180923</v>
      </c>
      <c r="K28" s="357">
        <f t="shared" si="3"/>
        <v>22000</v>
      </c>
      <c r="L28" s="356">
        <f t="shared" si="3"/>
        <v>158000</v>
      </c>
      <c r="M28" s="356">
        <f t="shared" si="3"/>
        <v>0</v>
      </c>
      <c r="N28" s="358">
        <f t="shared" si="3"/>
        <v>40000</v>
      </c>
      <c r="O28" s="356">
        <f t="shared" si="3"/>
        <v>180000</v>
      </c>
      <c r="P28" s="356">
        <f t="shared" si="3"/>
        <v>70000</v>
      </c>
      <c r="Q28" s="356">
        <f t="shared" si="3"/>
        <v>0</v>
      </c>
      <c r="R28" s="356">
        <f t="shared" si="3"/>
        <v>40000</v>
      </c>
      <c r="S28" s="357">
        <f t="shared" si="3"/>
        <v>158000</v>
      </c>
      <c r="T28" s="356">
        <f t="shared" si="3"/>
        <v>0</v>
      </c>
      <c r="U28" s="356">
        <f t="shared" si="3"/>
        <v>70000</v>
      </c>
      <c r="V28" s="358">
        <f t="shared" si="3"/>
        <v>40000</v>
      </c>
      <c r="W28" s="356">
        <f t="shared" si="3"/>
        <v>40000</v>
      </c>
      <c r="X28" s="356">
        <f t="shared" si="3"/>
        <v>70000</v>
      </c>
      <c r="Y28" s="356">
        <f t="shared" si="3"/>
        <v>0</v>
      </c>
      <c r="Z28" s="356">
        <f t="shared" si="3"/>
        <v>0</v>
      </c>
      <c r="AA28" s="357">
        <f t="shared" si="3"/>
        <v>0</v>
      </c>
      <c r="AB28" s="356">
        <f t="shared" si="3"/>
        <v>0</v>
      </c>
      <c r="AC28" s="356">
        <f t="shared" si="3"/>
        <v>0</v>
      </c>
      <c r="AD28" s="359">
        <f t="shared" si="3"/>
        <v>0</v>
      </c>
      <c r="AE28" s="317"/>
    </row>
    <row r="29" spans="1:31" ht="43.2" x14ac:dyDescent="0.3">
      <c r="B29" s="599" t="s">
        <v>1295</v>
      </c>
      <c r="C29" s="598" t="s">
        <v>1708</v>
      </c>
    </row>
    <row r="32" spans="1:31" x14ac:dyDescent="0.3">
      <c r="B32" s="1"/>
      <c r="C32" s="360" t="s">
        <v>1354</v>
      </c>
    </row>
    <row r="33" spans="2:3" ht="57.6" x14ac:dyDescent="0.3">
      <c r="B33" s="1">
        <v>1</v>
      </c>
      <c r="C33" s="335" t="s">
        <v>1342</v>
      </c>
    </row>
    <row r="34" spans="2:3" ht="28.8" x14ac:dyDescent="0.3">
      <c r="B34" s="1">
        <v>2</v>
      </c>
      <c r="C34" s="335" t="s">
        <v>1343</v>
      </c>
    </row>
    <row r="35" spans="2:3" ht="100.8" x14ac:dyDescent="0.3">
      <c r="B35" s="1">
        <v>3</v>
      </c>
      <c r="C35" s="335" t="s">
        <v>1340</v>
      </c>
    </row>
    <row r="36" spans="2:3" x14ac:dyDescent="0.3">
      <c r="B36" s="1">
        <v>4</v>
      </c>
      <c r="C36" s="361" t="s">
        <v>1318</v>
      </c>
    </row>
    <row r="37" spans="2:3" ht="28.8" x14ac:dyDescent="0.3">
      <c r="B37" s="1">
        <v>5</v>
      </c>
      <c r="C37" s="361" t="s">
        <v>1341</v>
      </c>
    </row>
    <row r="38" spans="2:3" ht="57.6" x14ac:dyDescent="0.3">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xr:uid="{C645B7A3-2833-4813-A435-5410448AD92E}">
      <formula1>0</formula1>
      <formula2>100</formula2>
    </dataValidation>
    <dataValidation type="decimal" allowBlank="1" showInputMessage="1" showErrorMessage="1" prompt="Įveskite skaičių be tarpų. Centai skiriami kableliu. Maksimali suma - 1 000 000." sqref="G8:AD27" xr:uid="{28A260BD-3ACD-4A87-BBA4-7C837067A093}">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D21F2-B6CA-4B06-B326-2D52BD9A3BE0}">
  <dimension ref="A1:I30"/>
  <sheetViews>
    <sheetView zoomScaleNormal="100" workbookViewId="0">
      <selection activeCell="F19" sqref="F19"/>
    </sheetView>
  </sheetViews>
  <sheetFormatPr defaultColWidth="9.109375" defaultRowHeight="14.4" x14ac:dyDescent="0.3"/>
  <cols>
    <col min="1" max="1" width="8.6640625" style="13" customWidth="1"/>
    <col min="2" max="2" width="40.6640625" style="13" customWidth="1"/>
    <col min="3" max="3" width="18.6640625" style="13" customWidth="1"/>
    <col min="4" max="4" width="52.6640625" style="13" customWidth="1"/>
    <col min="5" max="5" width="12.6640625" style="15" customWidth="1"/>
    <col min="6" max="6" width="20.6640625" style="13" customWidth="1"/>
    <col min="7" max="7" width="20.6640625" style="15" customWidth="1"/>
    <col min="8" max="8" width="9.109375" style="13"/>
    <col min="9" max="9" width="85.6640625" style="13" customWidth="1"/>
    <col min="10" max="16384" width="9.109375" style="13"/>
  </cols>
  <sheetData>
    <row r="1" spans="1:9" s="42" customFormat="1" ht="18" x14ac:dyDescent="0.3">
      <c r="A1" s="44" t="s">
        <v>430</v>
      </c>
      <c r="B1" s="44" t="s">
        <v>673</v>
      </c>
      <c r="C1" s="44"/>
      <c r="D1" s="44"/>
      <c r="E1" s="107"/>
      <c r="F1" s="44"/>
      <c r="G1" s="107"/>
      <c r="H1" s="44"/>
      <c r="I1" s="44"/>
    </row>
    <row r="2" spans="1:9" x14ac:dyDescent="0.3">
      <c r="A2" s="1"/>
      <c r="B2" s="1"/>
      <c r="C2" s="1"/>
      <c r="D2" s="1"/>
      <c r="E2" s="18"/>
      <c r="F2" s="171"/>
      <c r="G2" s="18"/>
      <c r="H2" s="1"/>
      <c r="I2" s="1"/>
    </row>
    <row r="3" spans="1:9" x14ac:dyDescent="0.3">
      <c r="A3" s="1"/>
      <c r="B3" s="140" t="s">
        <v>1272</v>
      </c>
      <c r="C3" s="205" t="str">
        <f>'1'!C8</f>
        <v>KAZL</v>
      </c>
      <c r="D3" s="1"/>
      <c r="E3" s="1"/>
      <c r="F3" s="1"/>
      <c r="G3" s="1"/>
      <c r="H3" s="1"/>
      <c r="I3" s="1"/>
    </row>
    <row r="4" spans="1:9" s="1" customFormat="1" ht="15" thickBot="1" x14ac:dyDescent="0.35"/>
    <row r="5" spans="1:9" x14ac:dyDescent="0.3">
      <c r="A5" s="1"/>
      <c r="B5" s="318">
        <v>1</v>
      </c>
      <c r="C5" s="319">
        <v>2</v>
      </c>
      <c r="D5" s="320">
        <v>3</v>
      </c>
      <c r="E5" s="319">
        <v>4</v>
      </c>
      <c r="F5" s="319">
        <v>5</v>
      </c>
      <c r="G5" s="319">
        <v>6</v>
      </c>
      <c r="H5" s="321">
        <v>7</v>
      </c>
      <c r="I5" s="313">
        <v>8</v>
      </c>
    </row>
    <row r="6" spans="1:9" ht="43.2" x14ac:dyDescent="0.3">
      <c r="A6" s="1" t="s">
        <v>450</v>
      </c>
      <c r="B6" s="322" t="s">
        <v>213</v>
      </c>
      <c r="C6" s="21" t="s">
        <v>28</v>
      </c>
      <c r="D6" s="22" t="s">
        <v>27</v>
      </c>
      <c r="E6" s="22" t="s">
        <v>214</v>
      </c>
      <c r="F6" s="233" t="s">
        <v>1335</v>
      </c>
      <c r="G6" s="233" t="s">
        <v>216</v>
      </c>
      <c r="H6" s="323"/>
      <c r="I6" s="314" t="s">
        <v>1325</v>
      </c>
    </row>
    <row r="7" spans="1:9" x14ac:dyDescent="0.3">
      <c r="A7" s="1" t="s">
        <v>451</v>
      </c>
      <c r="B7" s="324" t="s">
        <v>212</v>
      </c>
      <c r="C7" s="23" t="str">
        <f>Sąrašai!B8</f>
        <v>LEADER-20VVG-01</v>
      </c>
      <c r="D7" s="374" t="str">
        <f>Sąrašai!A8</f>
        <v>Ne žemės ūkio verslo pradžia</v>
      </c>
      <c r="E7" s="234">
        <f>COUNTIFS('7'!$H$7:$H$26,C7)</f>
        <v>0</v>
      </c>
      <c r="F7" s="235">
        <f>SUMIFS('7'!$F$7:$F$26,'7'!$H$7:$H$26,C7)</f>
        <v>0</v>
      </c>
      <c r="G7" s="236">
        <f t="shared" ref="G7:G16" si="0">F7/$F$21*100</f>
        <v>0</v>
      </c>
      <c r="H7" s="760">
        <v>100</v>
      </c>
      <c r="I7" s="762"/>
    </row>
    <row r="8" spans="1:9" x14ac:dyDescent="0.3">
      <c r="A8" s="1" t="s">
        <v>452</v>
      </c>
      <c r="B8" s="325" t="s">
        <v>212</v>
      </c>
      <c r="C8" s="28" t="str">
        <f>Sąrašai!B9</f>
        <v>LEADER-20VVG-02</v>
      </c>
      <c r="D8" s="375" t="str">
        <f>Sąrašai!A9</f>
        <v>Ne žemės ūkio verslo plėtra</v>
      </c>
      <c r="E8" s="147">
        <f>COUNTIFS('7'!$H$7:$H$26,C8)</f>
        <v>0</v>
      </c>
      <c r="F8" s="237">
        <f>SUMIFS('7'!$F$7:$F$26,'7'!$H$7:$H$26,C8)</f>
        <v>0</v>
      </c>
      <c r="G8" s="236">
        <f t="shared" si="0"/>
        <v>0</v>
      </c>
      <c r="H8" s="761"/>
      <c r="I8" s="763"/>
    </row>
    <row r="9" spans="1:9" x14ac:dyDescent="0.3">
      <c r="A9" s="1" t="s">
        <v>453</v>
      </c>
      <c r="B9" s="325" t="s">
        <v>212</v>
      </c>
      <c r="C9" s="28" t="str">
        <f>Sąrašai!B10</f>
        <v>LEADER-20VVG-03</v>
      </c>
      <c r="D9" s="375" t="str">
        <f>Sąrašai!A10</f>
        <v>Ne žemės ūkio verslo kūrimas ir plėtra</v>
      </c>
      <c r="E9" s="147">
        <f>COUNTIFS('7'!$H$7:$H$26,C9)</f>
        <v>1</v>
      </c>
      <c r="F9" s="237">
        <f>SUMIFS('7'!$F$7:$F$26,'7'!$H$7:$H$26,C9)</f>
        <v>560000</v>
      </c>
      <c r="G9" s="236">
        <f t="shared" si="0"/>
        <v>52.389180511599051</v>
      </c>
      <c r="H9" s="761"/>
      <c r="I9" s="763"/>
    </row>
    <row r="10" spans="1:9" ht="28.8" x14ac:dyDescent="0.3">
      <c r="A10" s="1" t="s">
        <v>454</v>
      </c>
      <c r="B10" s="325" t="s">
        <v>212</v>
      </c>
      <c r="C10" s="28" t="str">
        <f>Sąrašai!B11</f>
        <v>LEADER-20VVG-04</v>
      </c>
      <c r="D10" s="375" t="str">
        <f>Sąrašai!A11</f>
        <v>Ūkio subjektų (fizinių ir (arba) juridinių asmenų) bendradarbiavimas</v>
      </c>
      <c r="E10" s="147">
        <f>COUNTIFS('7'!$H$7:$H$26,C10)</f>
        <v>0</v>
      </c>
      <c r="F10" s="237">
        <f>SUMIFS('7'!$F$7:$F$26,'7'!$H$7:$H$26,C10)</f>
        <v>0</v>
      </c>
      <c r="G10" s="236">
        <f t="shared" si="0"/>
        <v>0</v>
      </c>
      <c r="H10" s="761"/>
      <c r="I10" s="763"/>
    </row>
    <row r="11" spans="1:9" x14ac:dyDescent="0.3">
      <c r="A11" s="1" t="s">
        <v>455</v>
      </c>
      <c r="B11" s="325" t="s">
        <v>212</v>
      </c>
      <c r="C11" s="28" t="str">
        <f>Sąrašai!B12</f>
        <v>LEADER-20VVG-05</v>
      </c>
      <c r="D11" s="375" t="str">
        <f>Sąrašai!A12</f>
        <v>Žemės ūkio verslas</v>
      </c>
      <c r="E11" s="147">
        <f>COUNTIFS('7'!$H$7:$H$26,C11)</f>
        <v>0</v>
      </c>
      <c r="F11" s="237">
        <f>SUMIFS('7'!$F$7:$F$26,'7'!$H$7:$H$26,C11)</f>
        <v>0</v>
      </c>
      <c r="G11" s="236">
        <f t="shared" si="0"/>
        <v>0</v>
      </c>
      <c r="H11" s="761"/>
      <c r="I11" s="763"/>
    </row>
    <row r="12" spans="1:9" x14ac:dyDescent="0.3">
      <c r="A12" s="1" t="s">
        <v>481</v>
      </c>
      <c r="B12" s="325" t="s">
        <v>212</v>
      </c>
      <c r="C12" s="28" t="str">
        <f>Sąrašai!B13</f>
        <v>LEADER-20VVG-06</v>
      </c>
      <c r="D12" s="375" t="str">
        <f>Sąrašai!A13</f>
        <v>Socialinis verslas</v>
      </c>
      <c r="E12" s="147">
        <f>COUNTIFS('7'!$H$7:$H$26,C12)</f>
        <v>0</v>
      </c>
      <c r="F12" s="237">
        <f>SUMIFS('7'!$F$7:$F$26,'7'!$H$7:$H$26,C12)</f>
        <v>0</v>
      </c>
      <c r="G12" s="236">
        <f t="shared" si="0"/>
        <v>0</v>
      </c>
      <c r="H12" s="761"/>
      <c r="I12" s="763"/>
    </row>
    <row r="13" spans="1:9" x14ac:dyDescent="0.3">
      <c r="A13" s="1" t="s">
        <v>482</v>
      </c>
      <c r="B13" s="325" t="s">
        <v>212</v>
      </c>
      <c r="C13" s="28" t="str">
        <f>Sąrašai!B14</f>
        <v>LEADER-20VVG-07</v>
      </c>
      <c r="D13" s="375" t="str">
        <f>Sąrašai!A14</f>
        <v>Bendruomeninis verslas</v>
      </c>
      <c r="E13" s="147">
        <f>COUNTIFS('7'!$H$7:$H$26,C13)</f>
        <v>1</v>
      </c>
      <c r="F13" s="237">
        <f>SUMIFS('7'!$F$7:$F$26,'7'!$H$7:$H$26,C13)</f>
        <v>264000</v>
      </c>
      <c r="G13" s="236">
        <f t="shared" si="0"/>
        <v>24.697756526896701</v>
      </c>
      <c r="H13" s="761"/>
      <c r="I13" s="763"/>
    </row>
    <row r="14" spans="1:9" x14ac:dyDescent="0.3">
      <c r="A14" s="1" t="s">
        <v>483</v>
      </c>
      <c r="B14" s="325" t="s">
        <v>212</v>
      </c>
      <c r="C14" s="28" t="str">
        <f>Sąrašai!B15</f>
        <v>LEADER-20VVG-08</v>
      </c>
      <c r="D14" s="375" t="str">
        <f>Sąrašai!A15</f>
        <v>Viešųjų paslaugų prieinamumo didinimas (ne pelno)</v>
      </c>
      <c r="E14" s="147">
        <f>COUNTIFS('7'!$H$7:$H$26,C14)</f>
        <v>1</v>
      </c>
      <c r="F14" s="237">
        <f>SUMIFS('7'!$F$7:$F$26,'7'!$H$7:$H$26,C14)</f>
        <v>44000</v>
      </c>
      <c r="G14" s="236">
        <f t="shared" ref="G14" si="1">F14/$F$21*100</f>
        <v>4.1162927544827834</v>
      </c>
      <c r="H14" s="761"/>
      <c r="I14" s="763"/>
    </row>
    <row r="15" spans="1:9" x14ac:dyDescent="0.3">
      <c r="A15" s="1" t="s">
        <v>484</v>
      </c>
      <c r="B15" s="325" t="s">
        <v>212</v>
      </c>
      <c r="C15" s="28" t="str">
        <f>Sąrašai!B16</f>
        <v>LEADER-20VVG-09</v>
      </c>
      <c r="D15" s="375" t="str">
        <f>Sąrašai!A16</f>
        <v>Veiklos projektai</v>
      </c>
      <c r="E15" s="147">
        <f>COUNTIFS('7'!$H$7:$H$26,C15)</f>
        <v>1</v>
      </c>
      <c r="F15" s="237">
        <f>SUMIFS('7'!$F$7:$F$26,'7'!$H$7:$H$26,C15)</f>
        <v>200923</v>
      </c>
      <c r="G15" s="236">
        <f t="shared" si="0"/>
        <v>18.79677020702146</v>
      </c>
      <c r="H15" s="761"/>
      <c r="I15" s="763"/>
    </row>
    <row r="16" spans="1:9" x14ac:dyDescent="0.3">
      <c r="A16" s="1" t="s">
        <v>485</v>
      </c>
      <c r="B16" s="326" t="s">
        <v>212</v>
      </c>
      <c r="C16" s="26" t="str">
        <f>Sąrašai!B17</f>
        <v>LEADER-20VVG-10</v>
      </c>
      <c r="D16" s="376" t="str">
        <f>Sąrašai!A17</f>
        <v>Mokymų projektai</v>
      </c>
      <c r="E16" s="166">
        <f>COUNTIFS('7'!$H$7:$H$26,C16)</f>
        <v>0</v>
      </c>
      <c r="F16" s="238">
        <f>SUMIFS('7'!$F$7:$F$26,'7'!$H$7:$H$26,C16)</f>
        <v>0</v>
      </c>
      <c r="G16" s="239">
        <f t="shared" si="0"/>
        <v>0</v>
      </c>
      <c r="H16" s="761"/>
      <c r="I16" s="763"/>
    </row>
    <row r="17" spans="1:9" x14ac:dyDescent="0.3">
      <c r="A17" s="1" t="s">
        <v>486</v>
      </c>
      <c r="B17" s="324" t="s">
        <v>215</v>
      </c>
      <c r="C17" s="23" t="str">
        <f>Sąrašai!B18</f>
        <v>LEADER-20VVG-11</v>
      </c>
      <c r="D17" s="374" t="str">
        <f>Sąrašai!A18</f>
        <v>Teritorinis VVG bendradarbiavimas</v>
      </c>
      <c r="E17" s="234">
        <f>COUNTIFS('7'!$H$7:$H$26,C17)</f>
        <v>0</v>
      </c>
      <c r="F17" s="240">
        <f>SUMIFS('7'!$F$7:$F$26,'7'!$H$7:$H$26,C17)</f>
        <v>0</v>
      </c>
      <c r="G17" s="236">
        <f>F17/$F$22*100</f>
        <v>0</v>
      </c>
      <c r="H17" s="761">
        <v>100</v>
      </c>
      <c r="I17" s="763"/>
    </row>
    <row r="18" spans="1:9" x14ac:dyDescent="0.3">
      <c r="A18" s="1" t="s">
        <v>487</v>
      </c>
      <c r="B18" s="326" t="s">
        <v>215</v>
      </c>
      <c r="C18" s="26" t="str">
        <f>Sąrašai!B19</f>
        <v>LEADER-20VVG-12</v>
      </c>
      <c r="D18" s="376" t="str">
        <f>Sąrašai!A19</f>
        <v>Tarptautinis VVG bendradarbiavimas</v>
      </c>
      <c r="E18" s="166">
        <f>COUNTIFS('7'!$H$7:$H$26,C18)</f>
        <v>1</v>
      </c>
      <c r="F18" s="241">
        <f>SUMIFS('7'!$F$7:$F$26,'7'!$H$7:$H$26,C18)</f>
        <v>20000</v>
      </c>
      <c r="G18" s="236">
        <f t="shared" ref="G18:G20" si="2">F18/$F$22*100</f>
        <v>7.4841616429231639</v>
      </c>
      <c r="H18" s="761"/>
      <c r="I18" s="763"/>
    </row>
    <row r="19" spans="1:9" x14ac:dyDescent="0.3">
      <c r="A19" s="1" t="s">
        <v>488</v>
      </c>
      <c r="B19" s="325" t="s">
        <v>215</v>
      </c>
      <c r="C19" s="28" t="s">
        <v>149</v>
      </c>
      <c r="D19" s="375" t="s">
        <v>210</v>
      </c>
      <c r="E19" s="147">
        <f>COUNTIFS('7'!$H$7:$H$26,C19)</f>
        <v>0</v>
      </c>
      <c r="F19" s="242">
        <v>242231</v>
      </c>
      <c r="G19" s="236">
        <f t="shared" si="2"/>
        <v>90.644797946346046</v>
      </c>
      <c r="H19" s="761"/>
      <c r="I19" s="763"/>
    </row>
    <row r="20" spans="1:9" x14ac:dyDescent="0.3">
      <c r="A20" s="1" t="s">
        <v>489</v>
      </c>
      <c r="B20" s="325" t="s">
        <v>215</v>
      </c>
      <c r="C20" s="28" t="s">
        <v>149</v>
      </c>
      <c r="D20" s="375" t="s">
        <v>211</v>
      </c>
      <c r="E20" s="147">
        <f>COUNTIFS('7'!$H$7:$H$26,C20)</f>
        <v>0</v>
      </c>
      <c r="F20" s="242">
        <v>5000</v>
      </c>
      <c r="G20" s="236">
        <f t="shared" si="2"/>
        <v>1.871040410730791</v>
      </c>
      <c r="H20" s="761"/>
      <c r="I20" s="764"/>
    </row>
    <row r="21" spans="1:9" x14ac:dyDescent="0.3">
      <c r="A21" s="1" t="s">
        <v>490</v>
      </c>
      <c r="B21" s="324" t="s">
        <v>217</v>
      </c>
      <c r="C21" s="23"/>
      <c r="D21" s="243"/>
      <c r="E21" s="24"/>
      <c r="F21" s="235">
        <f>SUM(F7:F16)</f>
        <v>1068923</v>
      </c>
      <c r="G21" s="244">
        <f>F21/$F$23*100</f>
        <v>79.999985031665517</v>
      </c>
      <c r="H21" s="761">
        <v>100</v>
      </c>
      <c r="I21" s="315" t="str">
        <f>IF((F21/$F$23)&lt;0.8,"Vietos projektų įgyvendinimo išlaidos turi sudaryti 80 proc. Tikslinti 10 lapo 10.27 punktą.","Gerai")</f>
        <v>Vietos projektų įgyvendinimo išlaidos turi sudaryti 80 proc. Tikslinti 10 lapo 10.27 punktą.</v>
      </c>
    </row>
    <row r="22" spans="1:9" x14ac:dyDescent="0.3">
      <c r="A22" s="1" t="s">
        <v>491</v>
      </c>
      <c r="B22" s="326" t="s">
        <v>220</v>
      </c>
      <c r="C22" s="26"/>
      <c r="D22" s="245"/>
      <c r="E22" s="246"/>
      <c r="F22" s="238">
        <f>SUM(F17:F20)</f>
        <v>267231</v>
      </c>
      <c r="G22" s="239">
        <f>F22/$F$23*100</f>
        <v>20.00001496833449</v>
      </c>
      <c r="H22" s="761"/>
      <c r="I22" s="316" t="str">
        <f>IF((F22/$F$23)&gt;0.2,"VPS administravimo išlaidos turi sudaryti 20 proc. Tikslinti 16.13 ir 16.14 punktus.","Gerai")</f>
        <v>VPS administravimo išlaidos turi sudaryti 20 proc. Tikslinti 16.13 ir 16.14 punktus.</v>
      </c>
    </row>
    <row r="23" spans="1:9" ht="15" thickBot="1" x14ac:dyDescent="0.35">
      <c r="A23" s="1" t="s">
        <v>1703</v>
      </c>
      <c r="B23" s="327" t="s">
        <v>160</v>
      </c>
      <c r="C23" s="328"/>
      <c r="D23" s="329"/>
      <c r="E23" s="330"/>
      <c r="F23" s="331">
        <f>SUM(F21:F22)</f>
        <v>1336154</v>
      </c>
      <c r="G23" s="332">
        <f>SUM(G21:G22)</f>
        <v>100</v>
      </c>
      <c r="H23" s="333">
        <v>100</v>
      </c>
      <c r="I23" s="317"/>
    </row>
    <row r="26" spans="1:9" x14ac:dyDescent="0.3">
      <c r="C26" s="1">
        <v>1</v>
      </c>
      <c r="D26" s="311" t="s">
        <v>1352</v>
      </c>
    </row>
    <row r="27" spans="1:9" x14ac:dyDescent="0.3">
      <c r="C27" s="1">
        <v>2</v>
      </c>
      <c r="D27" s="312" t="s">
        <v>1705</v>
      </c>
    </row>
    <row r="28" spans="1:9" ht="28.8" x14ac:dyDescent="0.3">
      <c r="C28" s="1">
        <v>3</v>
      </c>
      <c r="D28" s="312" t="s">
        <v>1336</v>
      </c>
    </row>
    <row r="29" spans="1:9" ht="57.6" x14ac:dyDescent="0.3">
      <c r="C29" s="1">
        <v>4</v>
      </c>
      <c r="D29" s="335" t="s">
        <v>1337</v>
      </c>
    </row>
    <row r="30" spans="1:9" ht="57.6" x14ac:dyDescent="0.3">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xr:uid="{5D07F328-314F-4824-8F41-7F39360D9662}">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51C37-B90C-4325-95A6-FD15ED9CBA07}">
  <dimension ref="A1:K23"/>
  <sheetViews>
    <sheetView tabSelected="1" zoomScaleNormal="100" workbookViewId="0">
      <selection activeCell="H21" sqref="H21"/>
    </sheetView>
  </sheetViews>
  <sheetFormatPr defaultColWidth="9.109375" defaultRowHeight="14.4" x14ac:dyDescent="0.3"/>
  <cols>
    <col min="1" max="1" width="8.6640625" style="81" customWidth="1"/>
    <col min="2" max="2" width="65.6640625" style="10" customWidth="1"/>
    <col min="3" max="3" width="15.6640625" style="10" customWidth="1"/>
    <col min="4" max="9" width="12.6640625" style="10" customWidth="1"/>
    <col min="10" max="10" width="15.6640625" style="10" customWidth="1"/>
    <col min="11" max="11" width="46.109375" style="10" customWidth="1"/>
    <col min="12" max="16384" width="9.109375" style="10"/>
  </cols>
  <sheetData>
    <row r="1" spans="1:11" s="80" customFormat="1" ht="18" x14ac:dyDescent="0.35">
      <c r="A1" s="83" t="s">
        <v>637</v>
      </c>
      <c r="B1" s="83" t="s">
        <v>431</v>
      </c>
      <c r="C1" s="83"/>
      <c r="D1" s="83"/>
      <c r="E1" s="83"/>
      <c r="F1" s="83"/>
      <c r="G1" s="83"/>
      <c r="H1" s="83"/>
      <c r="I1" s="83"/>
      <c r="J1" s="83"/>
      <c r="K1" s="83"/>
    </row>
    <row r="2" spans="1:11" x14ac:dyDescent="0.3">
      <c r="A2" s="84"/>
      <c r="B2"/>
      <c r="C2"/>
      <c r="D2"/>
      <c r="E2"/>
      <c r="F2"/>
      <c r="G2"/>
      <c r="H2"/>
      <c r="I2"/>
      <c r="J2"/>
      <c r="K2"/>
    </row>
    <row r="3" spans="1:11" s="13" customFormat="1" x14ac:dyDescent="0.3">
      <c r="A3" s="1"/>
      <c r="B3" s="140" t="s">
        <v>1272</v>
      </c>
      <c r="C3" s="205" t="str">
        <f>'1'!C8</f>
        <v>KAZL</v>
      </c>
      <c r="D3" s="1"/>
      <c r="E3" s="1"/>
      <c r="F3" s="1"/>
      <c r="G3" s="1"/>
      <c r="H3" s="1"/>
      <c r="I3" s="1"/>
      <c r="J3" s="1"/>
      <c r="K3" s="1"/>
    </row>
    <row r="4" spans="1:11" customFormat="1" ht="15" thickBot="1" x14ac:dyDescent="0.35"/>
    <row r="5" spans="1:11" x14ac:dyDescent="0.3">
      <c r="A5" s="84"/>
      <c r="B5" s="294">
        <v>1</v>
      </c>
      <c r="C5" s="295">
        <v>2</v>
      </c>
      <c r="D5" s="296">
        <v>3</v>
      </c>
      <c r="E5" s="270">
        <v>4</v>
      </c>
      <c r="F5" s="270">
        <v>5</v>
      </c>
      <c r="G5" s="270">
        <v>6</v>
      </c>
      <c r="H5" s="270">
        <v>7</v>
      </c>
      <c r="I5" s="271">
        <v>8</v>
      </c>
      <c r="J5" s="286">
        <v>9</v>
      </c>
      <c r="K5" s="196">
        <v>10</v>
      </c>
    </row>
    <row r="6" spans="1:11" s="81" customFormat="1" ht="43.2" x14ac:dyDescent="0.3">
      <c r="A6" s="84" t="s">
        <v>492</v>
      </c>
      <c r="B6" s="297" t="s">
        <v>213</v>
      </c>
      <c r="C6" s="85" t="s">
        <v>1296</v>
      </c>
      <c r="D6" s="86" t="s">
        <v>100</v>
      </c>
      <c r="E6" s="85" t="s">
        <v>101</v>
      </c>
      <c r="F6" s="85" t="s">
        <v>102</v>
      </c>
      <c r="G6" s="85" t="s">
        <v>103</v>
      </c>
      <c r="H6" s="85" t="s">
        <v>104</v>
      </c>
      <c r="I6" s="298" t="s">
        <v>105</v>
      </c>
      <c r="J6" s="287" t="s">
        <v>1271</v>
      </c>
      <c r="K6" s="202" t="s">
        <v>1104</v>
      </c>
    </row>
    <row r="7" spans="1:11" x14ac:dyDescent="0.3">
      <c r="A7" s="84" t="s">
        <v>493</v>
      </c>
      <c r="B7" s="299" t="s">
        <v>448</v>
      </c>
      <c r="C7" s="5"/>
      <c r="D7" s="765"/>
      <c r="E7" s="765"/>
      <c r="F7" s="765"/>
      <c r="G7" s="765"/>
      <c r="H7" s="765"/>
      <c r="I7" s="766"/>
      <c r="J7" s="288"/>
      <c r="K7" s="195"/>
    </row>
    <row r="8" spans="1:11" x14ac:dyDescent="0.3">
      <c r="A8" s="84" t="s">
        <v>494</v>
      </c>
      <c r="B8" s="300" t="s">
        <v>212</v>
      </c>
      <c r="C8" s="261">
        <f>'16'!F21</f>
        <v>1068923</v>
      </c>
      <c r="D8" s="213">
        <f>SUM('15'!G28:I28)</f>
        <v>0</v>
      </c>
      <c r="E8" s="213">
        <f>SUM('15'!J28:M28)</f>
        <v>360923</v>
      </c>
      <c r="F8" s="213">
        <f>SUM('15'!N28:Q28)</f>
        <v>290000</v>
      </c>
      <c r="G8" s="213">
        <f>SUM('15'!R28:U28)</f>
        <v>268000</v>
      </c>
      <c r="H8" s="213">
        <f>SUM('15'!V28:Y28)</f>
        <v>150000</v>
      </c>
      <c r="I8" s="301">
        <f>SUM('15'!Z28:AD28)</f>
        <v>0</v>
      </c>
      <c r="J8" s="289">
        <f>SUM(D8:I8)</f>
        <v>1068923</v>
      </c>
      <c r="K8" s="195" t="str">
        <f>IF(C8=J8,"Gerai","Nesutampa sumos (2 ir 9 stulpeliai). Taisyti 15 lape.")</f>
        <v>Gerai</v>
      </c>
    </row>
    <row r="9" spans="1:11" x14ac:dyDescent="0.3">
      <c r="A9" s="84" t="s">
        <v>495</v>
      </c>
      <c r="B9" s="302" t="s">
        <v>432</v>
      </c>
      <c r="C9" s="261">
        <f>'16'!F22-C10</f>
        <v>247231</v>
      </c>
      <c r="D9" s="213">
        <f>$C9*D14/100</f>
        <v>0</v>
      </c>
      <c r="E9" s="213">
        <f t="shared" ref="E9:I9" si="0">$C9*E14/100</f>
        <v>0</v>
      </c>
      <c r="F9" s="213">
        <f t="shared" si="0"/>
        <v>0</v>
      </c>
      <c r="G9" s="213">
        <f t="shared" si="0"/>
        <v>0</v>
      </c>
      <c r="H9" s="213">
        <f t="shared" si="0"/>
        <v>0</v>
      </c>
      <c r="I9" s="301">
        <f t="shared" si="0"/>
        <v>0</v>
      </c>
      <c r="J9" s="289"/>
      <c r="K9" s="195"/>
    </row>
    <row r="10" spans="1:11" x14ac:dyDescent="0.3">
      <c r="A10" s="84" t="s">
        <v>496</v>
      </c>
      <c r="B10" s="302" t="s">
        <v>1644</v>
      </c>
      <c r="C10" s="261">
        <f>'7'!F28</f>
        <v>20000</v>
      </c>
      <c r="D10" s="213">
        <f>$C10*D15/100</f>
        <v>0</v>
      </c>
      <c r="E10" s="213">
        <f t="shared" ref="E10:I10" si="1">$C10*E15/100</f>
        <v>0</v>
      </c>
      <c r="F10" s="213">
        <f t="shared" si="1"/>
        <v>0</v>
      </c>
      <c r="G10" s="213">
        <f t="shared" si="1"/>
        <v>0</v>
      </c>
      <c r="H10" s="213">
        <f t="shared" si="1"/>
        <v>0</v>
      </c>
      <c r="I10" s="301">
        <f t="shared" si="1"/>
        <v>0</v>
      </c>
      <c r="J10" s="289"/>
      <c r="K10" s="195"/>
    </row>
    <row r="11" spans="1:11" s="82" customFormat="1" x14ac:dyDescent="0.3">
      <c r="A11" s="84" t="s">
        <v>497</v>
      </c>
      <c r="B11" s="303" t="s">
        <v>160</v>
      </c>
      <c r="C11" s="87">
        <f>SUM(C8:C10)</f>
        <v>1336154</v>
      </c>
      <c r="D11" s="87">
        <f>SUM(D8:D10)</f>
        <v>0</v>
      </c>
      <c r="E11" s="87">
        <f t="shared" ref="E11:I11" si="2">SUM(E8:E10)</f>
        <v>360923</v>
      </c>
      <c r="F11" s="87">
        <f t="shared" si="2"/>
        <v>290000</v>
      </c>
      <c r="G11" s="87">
        <f t="shared" si="2"/>
        <v>268000</v>
      </c>
      <c r="H11" s="87">
        <f t="shared" si="2"/>
        <v>150000</v>
      </c>
      <c r="I11" s="304">
        <f t="shared" si="2"/>
        <v>0</v>
      </c>
      <c r="J11" s="290"/>
      <c r="K11" s="214"/>
    </row>
    <row r="12" spans="1:11" x14ac:dyDescent="0.3">
      <c r="A12" s="84" t="s">
        <v>645</v>
      </c>
      <c r="B12" s="305" t="s">
        <v>449</v>
      </c>
      <c r="C12" s="7"/>
      <c r="D12" s="765"/>
      <c r="E12" s="765"/>
      <c r="F12" s="765"/>
      <c r="G12" s="765"/>
      <c r="H12" s="765"/>
      <c r="I12" s="766"/>
      <c r="J12" s="290"/>
      <c r="K12" s="214"/>
    </row>
    <row r="13" spans="1:11" x14ac:dyDescent="0.3">
      <c r="A13" s="84" t="s">
        <v>646</v>
      </c>
      <c r="B13" s="300" t="s">
        <v>212</v>
      </c>
      <c r="C13" s="262">
        <f>SUM(D13:I13)</f>
        <v>100</v>
      </c>
      <c r="D13" s="212">
        <f>D8/$C$8*100</f>
        <v>0</v>
      </c>
      <c r="E13" s="212">
        <f t="shared" ref="E13:I13" si="3">E8/$C$8*100</f>
        <v>33.765107496049765</v>
      </c>
      <c r="F13" s="212">
        <f t="shared" si="3"/>
        <v>27.1301113363638</v>
      </c>
      <c r="G13" s="212">
        <f t="shared" si="3"/>
        <v>25.071964959122404</v>
      </c>
      <c r="H13" s="212">
        <f t="shared" si="3"/>
        <v>14.032816208464032</v>
      </c>
      <c r="I13" s="306">
        <f t="shared" si="3"/>
        <v>0</v>
      </c>
      <c r="J13" s="289">
        <f t="shared" ref="J13" si="4">SUM(D13:I13)</f>
        <v>100</v>
      </c>
      <c r="K13" s="195" t="str">
        <f>IF(C13=100,"Gerai","3-8 stulpelių suma turi būti 100")</f>
        <v>Gerai</v>
      </c>
    </row>
    <row r="14" spans="1:11" x14ac:dyDescent="0.3">
      <c r="A14" s="84" t="s">
        <v>647</v>
      </c>
      <c r="B14" s="302" t="s">
        <v>432</v>
      </c>
      <c r="C14" s="262">
        <f>SUM(D14:I14)</f>
        <v>0</v>
      </c>
      <c r="D14" s="215"/>
      <c r="E14" s="215"/>
      <c r="F14" s="215"/>
      <c r="G14" s="215"/>
      <c r="H14" s="215"/>
      <c r="I14" s="307"/>
      <c r="J14" s="289">
        <f t="shared" ref="J14:J15" si="5">SUM(D14:I14)</f>
        <v>0</v>
      </c>
      <c r="K14" s="195" t="str">
        <f>IF(C14=100,"Gerai","3-8 stulpelių suma turi būti 100")</f>
        <v>3-8 stulpelių suma turi būti 100</v>
      </c>
    </row>
    <row r="15" spans="1:11" x14ac:dyDescent="0.3">
      <c r="A15" s="84" t="s">
        <v>648</v>
      </c>
      <c r="B15" s="302" t="s">
        <v>1644</v>
      </c>
      <c r="C15" s="262">
        <f>SUM(D15:I15)</f>
        <v>0</v>
      </c>
      <c r="D15" s="215"/>
      <c r="E15" s="215"/>
      <c r="F15" s="215"/>
      <c r="G15" s="215"/>
      <c r="H15" s="215"/>
      <c r="I15" s="307"/>
      <c r="J15" s="289">
        <f t="shared" si="5"/>
        <v>0</v>
      </c>
      <c r="K15" s="195" t="str">
        <f>IF(C15=100,"Gerai","3-8 stulpelių suma turi būti 100")</f>
        <v>3-8 stulpelių suma turi būti 100</v>
      </c>
    </row>
    <row r="16" spans="1:11" s="82" customFormat="1" ht="15" thickBot="1" x14ac:dyDescent="0.35">
      <c r="A16" s="193" t="s">
        <v>1198</v>
      </c>
      <c r="B16" s="308" t="s">
        <v>160</v>
      </c>
      <c r="C16" s="309">
        <f>SUM(D16:I16)</f>
        <v>79.999985031665517</v>
      </c>
      <c r="D16" s="309">
        <f>D11/$C$11*100</f>
        <v>0</v>
      </c>
      <c r="E16" s="309">
        <f t="shared" ref="E16:I16" si="6">E11/$C$11*100</f>
        <v>27.012080942765582</v>
      </c>
      <c r="F16" s="309">
        <f t="shared" si="6"/>
        <v>21.704085008165226</v>
      </c>
      <c r="G16" s="309">
        <f t="shared" si="6"/>
        <v>20.057568214442348</v>
      </c>
      <c r="H16" s="309">
        <f t="shared" si="6"/>
        <v>11.226250866292359</v>
      </c>
      <c r="I16" s="310">
        <f t="shared" si="6"/>
        <v>0</v>
      </c>
      <c r="J16" s="290"/>
      <c r="K16" s="214"/>
    </row>
    <row r="17" spans="1:11" x14ac:dyDescent="0.3">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Gerai</v>
      </c>
      <c r="H17" s="293" t="str">
        <f t="shared" si="7"/>
        <v>Gerai</v>
      </c>
      <c r="I17" s="293" t="str">
        <f t="shared" si="7"/>
        <v>Gerai</v>
      </c>
      <c r="J17" s="214"/>
      <c r="K17" s="214"/>
    </row>
    <row r="19" spans="1:11" customFormat="1" x14ac:dyDescent="0.3"/>
    <row r="20" spans="1:11" x14ac:dyDescent="0.3">
      <c r="A20" s="193">
        <v>1</v>
      </c>
      <c r="B20" s="311" t="s">
        <v>1351</v>
      </c>
    </row>
    <row r="21" spans="1:11" ht="28.8" x14ac:dyDescent="0.3">
      <c r="A21" s="193">
        <v>2</v>
      </c>
      <c r="B21" s="312" t="s">
        <v>1333</v>
      </c>
    </row>
    <row r="22" spans="1:11" ht="100.8" x14ac:dyDescent="0.3">
      <c r="A22" s="193">
        <v>3</v>
      </c>
      <c r="B22" s="312" t="s">
        <v>1637</v>
      </c>
    </row>
    <row r="23" spans="1:11" ht="115.2" x14ac:dyDescent="0.3">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count="2">
    <dataValidation type="decimal" allowBlank="1" showInputMessage="1" showErrorMessage="1" prompt="Įveskite skaičių be tarpų." sqref="D9:I10" xr:uid="{C84331C1-CF18-4617-B920-6402449A23DC}">
      <formula1>0</formula1>
      <formula2>2000000</formula2>
    </dataValidation>
    <dataValidation type="decimal" allowBlank="1" showInputMessage="1" showErrorMessage="1" prompt="Įveskite skaičių nuo 0 iki 100." sqref="D14:I15" xr:uid="{71667F23-AB6E-40A1-B837-0B13B2E4F6AB}">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380-D611-4F19-B692-6C9335EAED63}">
  <dimension ref="A1:E29"/>
  <sheetViews>
    <sheetView topLeftCell="A7" zoomScaleNormal="100" workbookViewId="0">
      <selection activeCell="G22" sqref="G22"/>
    </sheetView>
  </sheetViews>
  <sheetFormatPr defaultColWidth="9.109375" defaultRowHeight="14.4" x14ac:dyDescent="0.3"/>
  <cols>
    <col min="1" max="1" width="9.109375" style="10"/>
    <col min="2" max="2" width="50.6640625" style="10" customWidth="1"/>
    <col min="3" max="4" width="12.6640625" style="95" customWidth="1"/>
    <col min="5" max="5" width="35" style="220" customWidth="1"/>
    <col min="6" max="16384" width="9.109375" style="10"/>
  </cols>
  <sheetData>
    <row r="1" spans="1:5" s="51" customFormat="1" ht="18" x14ac:dyDescent="0.35">
      <c r="A1" s="39" t="s">
        <v>662</v>
      </c>
      <c r="B1" s="39" t="s">
        <v>674</v>
      </c>
      <c r="C1" s="203"/>
      <c r="D1" s="203"/>
      <c r="E1" s="217"/>
    </row>
    <row r="2" spans="1:5" x14ac:dyDescent="0.3">
      <c r="A2"/>
      <c r="B2"/>
      <c r="C2" s="168"/>
      <c r="D2" s="168"/>
      <c r="E2" s="218"/>
    </row>
    <row r="3" spans="1:5" s="13" customFormat="1" x14ac:dyDescent="0.3">
      <c r="A3" s="1"/>
      <c r="B3" s="140" t="s">
        <v>1272</v>
      </c>
      <c r="C3" s="205" t="str">
        <f>'1'!C8</f>
        <v>KAZL</v>
      </c>
      <c r="D3" s="1"/>
      <c r="E3" s="193"/>
    </row>
    <row r="4" spans="1:5" customFormat="1" ht="15" thickBot="1" x14ac:dyDescent="0.35">
      <c r="E4" s="84"/>
    </row>
    <row r="5" spans="1:5" customFormat="1" x14ac:dyDescent="0.3">
      <c r="B5" s="269">
        <v>1</v>
      </c>
      <c r="C5" s="270">
        <v>2</v>
      </c>
      <c r="D5" s="271">
        <v>3</v>
      </c>
      <c r="E5" s="167">
        <v>4</v>
      </c>
    </row>
    <row r="6" spans="1:5" x14ac:dyDescent="0.3">
      <c r="A6" t="s">
        <v>663</v>
      </c>
      <c r="B6" s="272" t="s">
        <v>1121</v>
      </c>
      <c r="C6" s="204">
        <v>12</v>
      </c>
      <c r="D6" s="273" t="s">
        <v>1331</v>
      </c>
      <c r="E6" s="263"/>
    </row>
    <row r="7" spans="1:5" x14ac:dyDescent="0.3">
      <c r="A7" t="s">
        <v>664</v>
      </c>
      <c r="B7" s="274" t="s">
        <v>675</v>
      </c>
      <c r="C7" s="168"/>
      <c r="D7" s="275"/>
      <c r="E7" s="218"/>
    </row>
    <row r="8" spans="1:5" s="12" customFormat="1" ht="28.8" x14ac:dyDescent="0.3">
      <c r="A8" t="s">
        <v>665</v>
      </c>
      <c r="B8" s="276" t="s">
        <v>687</v>
      </c>
      <c r="C8" s="221" t="s">
        <v>676</v>
      </c>
      <c r="D8" s="277" t="s">
        <v>677</v>
      </c>
      <c r="E8" s="264" t="s">
        <v>1104</v>
      </c>
    </row>
    <row r="9" spans="1:5" x14ac:dyDescent="0.3">
      <c r="A9" t="s">
        <v>666</v>
      </c>
      <c r="B9" s="278" t="s">
        <v>1098</v>
      </c>
      <c r="C9" s="222">
        <v>2</v>
      </c>
      <c r="D9" s="279">
        <f>C9/$C$13*100</f>
        <v>16.666666666666664</v>
      </c>
      <c r="E9" s="265"/>
    </row>
    <row r="10" spans="1:5" x14ac:dyDescent="0.3">
      <c r="A10" t="s">
        <v>667</v>
      </c>
      <c r="B10" s="278" t="s">
        <v>1099</v>
      </c>
      <c r="C10" s="222">
        <v>5</v>
      </c>
      <c r="D10" s="279">
        <f t="shared" ref="D10:D12" si="0">C10/$C$13*100</f>
        <v>41.666666666666671</v>
      </c>
      <c r="E10" s="266"/>
    </row>
    <row r="11" spans="1:5" x14ac:dyDescent="0.3">
      <c r="A11" t="s">
        <v>668</v>
      </c>
      <c r="B11" s="278" t="s">
        <v>1100</v>
      </c>
      <c r="C11" s="222">
        <v>5</v>
      </c>
      <c r="D11" s="279">
        <f t="shared" si="0"/>
        <v>41.666666666666671</v>
      </c>
      <c r="E11" s="266"/>
    </row>
    <row r="12" spans="1:5" x14ac:dyDescent="0.3">
      <c r="A12" t="s">
        <v>669</v>
      </c>
      <c r="B12" s="278" t="s">
        <v>686</v>
      </c>
      <c r="C12" s="222">
        <v>0</v>
      </c>
      <c r="D12" s="279">
        <f t="shared" si="0"/>
        <v>0</v>
      </c>
      <c r="E12" s="267"/>
    </row>
    <row r="13" spans="1:5" x14ac:dyDescent="0.3">
      <c r="A13" t="s">
        <v>670</v>
      </c>
      <c r="B13" s="280" t="s">
        <v>678</v>
      </c>
      <c r="C13" s="119">
        <f>SUM(C9:C12)</f>
        <v>12</v>
      </c>
      <c r="D13" s="281">
        <f>SUM(D9:D12)</f>
        <v>100</v>
      </c>
      <c r="E13" s="267" t="str">
        <f>IF($C$6=C13,"Gerai","Klaida, nesutampa skaičius iš viso")</f>
        <v>Gerai</v>
      </c>
    </row>
    <row r="14" spans="1:5" x14ac:dyDescent="0.3">
      <c r="A14" t="s">
        <v>671</v>
      </c>
      <c r="B14" s="274" t="s">
        <v>679</v>
      </c>
      <c r="C14" s="168"/>
      <c r="D14" s="275"/>
      <c r="E14" s="218"/>
    </row>
    <row r="15" spans="1:5" s="12" customFormat="1" ht="28.8" x14ac:dyDescent="0.3">
      <c r="A15" t="s">
        <v>1090</v>
      </c>
      <c r="B15" s="276" t="s">
        <v>680</v>
      </c>
      <c r="C15" s="221" t="s">
        <v>676</v>
      </c>
      <c r="D15" s="277" t="s">
        <v>677</v>
      </c>
      <c r="E15" s="268" t="s">
        <v>1104</v>
      </c>
    </row>
    <row r="16" spans="1:5" x14ac:dyDescent="0.3">
      <c r="A16" t="s">
        <v>1091</v>
      </c>
      <c r="B16" s="278" t="s">
        <v>681</v>
      </c>
      <c r="C16" s="222">
        <v>6</v>
      </c>
      <c r="D16" s="279">
        <f>C16/$C$18*100</f>
        <v>50</v>
      </c>
      <c r="E16" s="265"/>
    </row>
    <row r="17" spans="1:5" x14ac:dyDescent="0.3">
      <c r="A17" t="s">
        <v>1092</v>
      </c>
      <c r="B17" s="278" t="s">
        <v>682</v>
      </c>
      <c r="C17" s="222">
        <v>6</v>
      </c>
      <c r="D17" s="279">
        <f>C17/$C$18*100</f>
        <v>50</v>
      </c>
      <c r="E17" s="267"/>
    </row>
    <row r="18" spans="1:5" x14ac:dyDescent="0.3">
      <c r="A18" t="s">
        <v>1093</v>
      </c>
      <c r="B18" s="280" t="s">
        <v>678</v>
      </c>
      <c r="C18" s="119">
        <f>SUM(C16:C17)</f>
        <v>12</v>
      </c>
      <c r="D18" s="282">
        <f>SUM(D16:D17)</f>
        <v>100</v>
      </c>
      <c r="E18" s="267" t="str">
        <f>IF($C$6=C18,"Gerai","Klaida, nesutampa skaičius iš viso")</f>
        <v>Gerai</v>
      </c>
    </row>
    <row r="19" spans="1:5" x14ac:dyDescent="0.3">
      <c r="A19" t="s">
        <v>1094</v>
      </c>
      <c r="B19" s="274" t="s">
        <v>683</v>
      </c>
      <c r="C19" s="168"/>
      <c r="D19" s="275"/>
      <c r="E19" s="218"/>
    </row>
    <row r="20" spans="1:5" s="52" customFormat="1" ht="28.8" x14ac:dyDescent="0.3">
      <c r="A20" t="s">
        <v>1095</v>
      </c>
      <c r="B20" s="276" t="s">
        <v>684</v>
      </c>
      <c r="C20" s="221" t="s">
        <v>676</v>
      </c>
      <c r="D20" s="277" t="s">
        <v>677</v>
      </c>
      <c r="E20" s="268" t="s">
        <v>1104</v>
      </c>
    </row>
    <row r="21" spans="1:5" x14ac:dyDescent="0.3">
      <c r="A21" t="s">
        <v>1096</v>
      </c>
      <c r="B21" s="278" t="s">
        <v>1101</v>
      </c>
      <c r="C21" s="222">
        <v>2</v>
      </c>
      <c r="D21" s="279">
        <f>C21/$C$24*100</f>
        <v>16.666666666666664</v>
      </c>
      <c r="E21" s="265"/>
    </row>
    <row r="22" spans="1:5" x14ac:dyDescent="0.3">
      <c r="A22" t="s">
        <v>1103</v>
      </c>
      <c r="B22" s="278" t="s">
        <v>1102</v>
      </c>
      <c r="C22" s="222">
        <v>1</v>
      </c>
      <c r="D22" s="279">
        <f>C22/$C$24*100</f>
        <v>8.3333333333333321</v>
      </c>
      <c r="E22" s="266"/>
    </row>
    <row r="23" spans="1:5" x14ac:dyDescent="0.3">
      <c r="A23" t="s">
        <v>1119</v>
      </c>
      <c r="B23" s="278" t="s">
        <v>685</v>
      </c>
      <c r="C23" s="222">
        <v>9</v>
      </c>
      <c r="D23" s="279">
        <f>C23/$C$24*100</f>
        <v>75</v>
      </c>
      <c r="E23" s="267"/>
    </row>
    <row r="24" spans="1:5" ht="15" thickBot="1" x14ac:dyDescent="0.35">
      <c r="A24" t="s">
        <v>1120</v>
      </c>
      <c r="B24" s="283" t="s">
        <v>678</v>
      </c>
      <c r="C24" s="284">
        <f>SUM(C21:C23)</f>
        <v>12</v>
      </c>
      <c r="D24" s="285">
        <f>SUM(D21:D23)</f>
        <v>100</v>
      </c>
      <c r="E24" s="267" t="str">
        <f>IF($C$6=C24,"Gerai","Klaida, nesutampa skaičius iš viso")</f>
        <v>Gerai</v>
      </c>
    </row>
    <row r="27" spans="1:5" x14ac:dyDescent="0.3">
      <c r="A27" s="1">
        <v>1</v>
      </c>
      <c r="B27" s="360" t="s">
        <v>1350</v>
      </c>
    </row>
    <row r="28" spans="1:5" ht="43.2" x14ac:dyDescent="0.3">
      <c r="A28" s="1">
        <v>2</v>
      </c>
      <c r="B28" s="335" t="s">
        <v>1329</v>
      </c>
    </row>
    <row r="29" spans="1:5" ht="43.2" x14ac:dyDescent="0.3">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xr:uid="{48FC45E6-F26E-4595-A2A8-CA45F2AA3E7B}">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CCCF-700B-41F4-89AF-CD42DB7EBF95}">
  <dimension ref="A1:E41"/>
  <sheetViews>
    <sheetView topLeftCell="A19" zoomScaleNormal="100" workbookViewId="0">
      <selection activeCell="C33" sqref="C33"/>
    </sheetView>
  </sheetViews>
  <sheetFormatPr defaultColWidth="9.109375" defaultRowHeight="14.4" x14ac:dyDescent="0.3"/>
  <cols>
    <col min="1" max="1" width="8.6640625" style="10" customWidth="1"/>
    <col min="2" max="2" width="47.109375" style="10" customWidth="1"/>
    <col min="3" max="3" width="40.6640625" style="12" customWidth="1"/>
    <col min="4" max="4" width="10.6640625" style="10" customWidth="1"/>
    <col min="5" max="16384" width="9.109375" style="10"/>
  </cols>
  <sheetData>
    <row r="1" spans="1:5" ht="90" customHeight="1" x14ac:dyDescent="0.3">
      <c r="C1" s="732" t="s">
        <v>1710</v>
      </c>
      <c r="D1" s="732"/>
    </row>
    <row r="2" spans="1:5" x14ac:dyDescent="0.3">
      <c r="C2" s="717"/>
      <c r="D2" s="717"/>
    </row>
    <row r="3" spans="1:5" customFormat="1" ht="15.6" x14ac:dyDescent="0.3">
      <c r="B3" s="733" t="s">
        <v>1689</v>
      </c>
      <c r="C3" s="733"/>
      <c r="D3" s="733"/>
    </row>
    <row r="5" spans="1:5" s="9" customFormat="1" ht="21" x14ac:dyDescent="0.4">
      <c r="A5" s="3" t="s">
        <v>688</v>
      </c>
      <c r="B5" s="39" t="s">
        <v>1647</v>
      </c>
      <c r="C5" s="4"/>
      <c r="E5" s="192"/>
    </row>
    <row r="6" spans="1:5" x14ac:dyDescent="0.3">
      <c r="A6"/>
      <c r="B6"/>
      <c r="C6" s="8"/>
    </row>
    <row r="7" spans="1:5" x14ac:dyDescent="0.3">
      <c r="A7" t="s">
        <v>689</v>
      </c>
      <c r="B7" s="5" t="s">
        <v>464</v>
      </c>
      <c r="C7" s="40" t="s">
        <v>1722</v>
      </c>
    </row>
    <row r="8" spans="1:5" x14ac:dyDescent="0.3">
      <c r="A8" t="s">
        <v>690</v>
      </c>
      <c r="B8" s="6" t="s">
        <v>1473</v>
      </c>
      <c r="C8" s="206" t="s">
        <v>1723</v>
      </c>
    </row>
    <row r="9" spans="1:5" x14ac:dyDescent="0.3">
      <c r="A9" t="s">
        <v>691</v>
      </c>
      <c r="B9" s="6" t="s">
        <v>470</v>
      </c>
      <c r="C9" s="206">
        <v>5</v>
      </c>
    </row>
    <row r="10" spans="1:5" x14ac:dyDescent="0.3">
      <c r="A10" t="s">
        <v>692</v>
      </c>
      <c r="B10" s="7" t="s">
        <v>469</v>
      </c>
      <c r="C10" s="207">
        <v>213</v>
      </c>
    </row>
    <row r="11" spans="1:5" ht="15" thickBot="1" x14ac:dyDescent="0.35">
      <c r="A11"/>
      <c r="B11"/>
      <c r="C11" s="8"/>
    </row>
    <row r="12" spans="1:5" x14ac:dyDescent="0.3">
      <c r="A12" t="s">
        <v>693</v>
      </c>
      <c r="B12" s="520" t="s">
        <v>471</v>
      </c>
      <c r="C12" s="521" t="s">
        <v>77</v>
      </c>
    </row>
    <row r="13" spans="1:5" x14ac:dyDescent="0.3">
      <c r="A13" t="s">
        <v>694</v>
      </c>
      <c r="B13" s="522" t="s">
        <v>465</v>
      </c>
      <c r="C13" s="523">
        <f>COUNTA('3'!$C$7:$C$26)</f>
        <v>4</v>
      </c>
    </row>
    <row r="14" spans="1:5" x14ac:dyDescent="0.3">
      <c r="A14" t="s">
        <v>695</v>
      </c>
      <c r="B14" s="522" t="s">
        <v>466</v>
      </c>
      <c r="C14" s="523">
        <f>COUNTIFS('5'!$D$8:$D$19,"taip")</f>
        <v>2</v>
      </c>
    </row>
    <row r="15" spans="1:5" x14ac:dyDescent="0.3">
      <c r="A15" t="s">
        <v>696</v>
      </c>
      <c r="B15" s="524" t="s">
        <v>214</v>
      </c>
      <c r="C15" s="525">
        <f>COUNTA('7'!$C$7:$C$26)</f>
        <v>5</v>
      </c>
    </row>
    <row r="16" spans="1:5" x14ac:dyDescent="0.3">
      <c r="A16"/>
      <c r="B16" s="526"/>
      <c r="C16" s="527"/>
    </row>
    <row r="17" spans="1:4" x14ac:dyDescent="0.3">
      <c r="A17" t="s">
        <v>697</v>
      </c>
      <c r="B17" s="280" t="s">
        <v>472</v>
      </c>
      <c r="C17" s="528" t="s">
        <v>1273</v>
      </c>
    </row>
    <row r="18" spans="1:4" ht="43.2" x14ac:dyDescent="0.3">
      <c r="A18" t="s">
        <v>698</v>
      </c>
      <c r="B18" s="529" t="str">
        <f>'6'!C8</f>
        <v>Žemės ūkio sektoriaus skaitmeninimas. Ūkių, pagal BŽŪP gaunančių paramą skaitmeninėms ūkininkavimo technologijoms plėtoti, skaičius</v>
      </c>
      <c r="C18" s="530">
        <f>'6'!D8</f>
        <v>0</v>
      </c>
    </row>
    <row r="19" spans="1:4" x14ac:dyDescent="0.3">
      <c r="A19" t="s">
        <v>699</v>
      </c>
      <c r="B19" s="380" t="s">
        <v>476</v>
      </c>
      <c r="C19" s="531">
        <f>C18/C32*100</f>
        <v>0</v>
      </c>
    </row>
    <row r="20" spans="1:4" x14ac:dyDescent="0.3">
      <c r="A20"/>
      <c r="B20" s="526"/>
      <c r="C20" s="532"/>
    </row>
    <row r="21" spans="1:4" ht="43.2" x14ac:dyDescent="0.3">
      <c r="A21" t="s">
        <v>700</v>
      </c>
      <c r="B21" s="533" t="str">
        <f>'6'!C9</f>
        <v>Ekonomikos augimas ir darbo vietų kūrimas kaimo vietovėse. BŽŪP projektais remiamas naujų darbo vietų kūrimas</v>
      </c>
      <c r="C21" s="534">
        <f>'6'!D9</f>
        <v>17</v>
      </c>
    </row>
    <row r="22" spans="1:4" x14ac:dyDescent="0.3">
      <c r="A22"/>
      <c r="B22" s="526"/>
      <c r="C22" s="532"/>
    </row>
    <row r="23" spans="1:4" ht="43.2" x14ac:dyDescent="0.3">
      <c r="A23" t="s">
        <v>701</v>
      </c>
      <c r="B23" s="533" t="str">
        <f>'6'!C10</f>
        <v>Kaimo ekonomikos plėtojimas. Kaimo verslo įmonių, įskaitant bioekonomikos įmones, kuriamų naudojantis pagal BŽŪP skiriama parama, skaičius</v>
      </c>
      <c r="C23" s="534">
        <f>'6'!D10</f>
        <v>11</v>
      </c>
    </row>
    <row r="24" spans="1:4" x14ac:dyDescent="0.3">
      <c r="A24"/>
      <c r="B24" s="526"/>
      <c r="C24" s="532"/>
    </row>
    <row r="25" spans="1:4" ht="57.6" x14ac:dyDescent="0.3">
      <c r="A25" t="s">
        <v>702</v>
      </c>
      <c r="B25" s="529" t="str">
        <f>'6'!C11</f>
        <v>Europos kaimo tinklų kūrimas. Kaimo gyventojų, kuriems, naudojantis BŽŪP parama, sudarytos palankesnės sąlygos naudotis paslaugomis ir infrastruktūra, skaičius</v>
      </c>
      <c r="C25" s="535">
        <f>'6'!D11</f>
        <v>1000</v>
      </c>
    </row>
    <row r="26" spans="1:4" x14ac:dyDescent="0.3">
      <c r="A26" t="s">
        <v>703</v>
      </c>
      <c r="B26" s="380" t="s">
        <v>475</v>
      </c>
      <c r="C26" s="531">
        <f>C25/$C$33*100</f>
        <v>11.920371915603766</v>
      </c>
    </row>
    <row r="27" spans="1:4" x14ac:dyDescent="0.3">
      <c r="A27"/>
      <c r="B27" s="526"/>
      <c r="C27" s="532"/>
    </row>
    <row r="28" spans="1:4" ht="28.8" x14ac:dyDescent="0.3">
      <c r="A28" t="s">
        <v>704</v>
      </c>
      <c r="B28" s="529" t="str">
        <f>'6'!C12</f>
        <v>Socialinės įtraukties skatinimas. Asmenų, kuriems taikomi remiami socialinės įtraukties projektai, skaičius</v>
      </c>
      <c r="C28" s="535">
        <f>'6'!D12</f>
        <v>100</v>
      </c>
    </row>
    <row r="29" spans="1:4" x14ac:dyDescent="0.3">
      <c r="A29" t="s">
        <v>705</v>
      </c>
      <c r="B29" s="380" t="s">
        <v>475</v>
      </c>
      <c r="C29" s="531">
        <f>C28/$C$33*100</f>
        <v>1.1920371915603767</v>
      </c>
    </row>
    <row r="30" spans="1:4" x14ac:dyDescent="0.3">
      <c r="A30"/>
      <c r="B30" s="526"/>
      <c r="C30" s="527"/>
    </row>
    <row r="31" spans="1:4" x14ac:dyDescent="0.3">
      <c r="A31" t="s">
        <v>706</v>
      </c>
      <c r="B31" s="536" t="s">
        <v>477</v>
      </c>
      <c r="C31" s="537" t="s">
        <v>1643</v>
      </c>
      <c r="D31" s="519" t="s">
        <v>1292</v>
      </c>
    </row>
    <row r="32" spans="1:4" x14ac:dyDescent="0.3">
      <c r="A32" t="s">
        <v>707</v>
      </c>
      <c r="B32" s="538" t="s">
        <v>473</v>
      </c>
      <c r="C32" s="539">
        <v>611</v>
      </c>
      <c r="D32" s="727">
        <v>2023</v>
      </c>
    </row>
    <row r="33" spans="1:4" ht="15" thickBot="1" x14ac:dyDescent="0.35">
      <c r="A33" t="s">
        <v>708</v>
      </c>
      <c r="B33" s="540" t="s">
        <v>474</v>
      </c>
      <c r="C33" s="541">
        <v>8389</v>
      </c>
      <c r="D33" s="207">
        <v>2021</v>
      </c>
    </row>
    <row r="35" spans="1:4" x14ac:dyDescent="0.3">
      <c r="C35" s="11"/>
    </row>
    <row r="36" spans="1:4" x14ac:dyDescent="0.3">
      <c r="A36"/>
      <c r="B36" s="601" t="s">
        <v>1477</v>
      </c>
    </row>
    <row r="37" spans="1:4" ht="43.2" x14ac:dyDescent="0.3">
      <c r="A37" s="1">
        <v>1</v>
      </c>
      <c r="B37" s="335" t="s">
        <v>1476</v>
      </c>
    </row>
    <row r="38" spans="1:4" ht="28.8" x14ac:dyDescent="0.3">
      <c r="A38" s="1">
        <v>2</v>
      </c>
      <c r="B38" s="335" t="s">
        <v>1475</v>
      </c>
    </row>
    <row r="39" spans="1:4" ht="43.2" x14ac:dyDescent="0.3">
      <c r="A39" s="1">
        <v>3</v>
      </c>
      <c r="B39" s="335" t="s">
        <v>1623</v>
      </c>
      <c r="C39" s="10"/>
    </row>
    <row r="40" spans="1:4" ht="43.2" x14ac:dyDescent="0.3">
      <c r="A40" s="13">
        <v>4</v>
      </c>
      <c r="B40" s="335" t="s">
        <v>1687</v>
      </c>
      <c r="C40" s="10"/>
    </row>
    <row r="41" spans="1:4" ht="100.8" x14ac:dyDescent="0.3">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524C81-DABE-461D-99A5-F78635B2E563}">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3C6A-B21E-49BF-B866-A3D8DA3C47C5}">
  <sheetPr>
    <tabColor theme="9"/>
  </sheetPr>
  <dimension ref="A1:F343"/>
  <sheetViews>
    <sheetView topLeftCell="A10" zoomScaleNormal="100" workbookViewId="0">
      <selection activeCell="C11" sqref="C11"/>
    </sheetView>
  </sheetViews>
  <sheetFormatPr defaultColWidth="6.6640625" defaultRowHeight="14.4" x14ac:dyDescent="0.3"/>
  <cols>
    <col min="1" max="1" width="8.6640625" style="2" customWidth="1"/>
    <col min="2" max="2" width="50.6640625" style="1" customWidth="1"/>
    <col min="3" max="3" width="50.6640625" style="41" customWidth="1"/>
    <col min="4" max="192" width="9.109375" style="1" customWidth="1"/>
    <col min="193" max="16384" width="6.6640625" style="1"/>
  </cols>
  <sheetData>
    <row r="1" spans="1:6" s="44" customFormat="1" ht="18" x14ac:dyDescent="0.3">
      <c r="A1" s="116" t="str">
        <f>'4'!A1</f>
        <v>4.</v>
      </c>
      <c r="B1" s="116" t="str">
        <f>'4'!B1</f>
        <v>VVG teritorijos poreikių pagrindimas</v>
      </c>
      <c r="C1" s="225"/>
      <c r="E1" s="108" t="s">
        <v>1512</v>
      </c>
    </row>
    <row r="2" spans="1:6" x14ac:dyDescent="0.3">
      <c r="E2" s="605" t="s">
        <v>1612</v>
      </c>
    </row>
    <row r="3" spans="1:6" x14ac:dyDescent="0.3">
      <c r="A3" s="1"/>
      <c r="B3" s="140" t="s">
        <v>1272</v>
      </c>
      <c r="C3" s="205" t="str">
        <f>'1'!C8</f>
        <v>KAZL</v>
      </c>
      <c r="E3" s="606" t="s">
        <v>1638</v>
      </c>
    </row>
    <row r="4" spans="1:6" customFormat="1" ht="15" thickBot="1" x14ac:dyDescent="0.35">
      <c r="C4" s="41"/>
      <c r="E4" s="605" t="s">
        <v>1639</v>
      </c>
      <c r="F4" s="1"/>
    </row>
    <row r="5" spans="1:6" x14ac:dyDescent="0.3">
      <c r="A5" s="139"/>
      <c r="B5" s="642"/>
      <c r="C5" s="643" t="str">
        <f>'4'!D6</f>
        <v>1 poreikis</v>
      </c>
    </row>
    <row r="6" spans="1:6" ht="28.8" x14ac:dyDescent="0.3">
      <c r="A6" s="2" t="s">
        <v>16</v>
      </c>
      <c r="B6" s="509" t="str">
        <f>'4'!B7</f>
        <v>Poreikis</v>
      </c>
      <c r="C6" s="644" t="str">
        <f>'4'!D7</f>
        <v>Stiprinti vietos ekonomiką, skatinant inovacijas, vietos ištekliais paremtą ir į aplinkosaugą orientuotą verslą</v>
      </c>
    </row>
    <row r="7" spans="1:6" ht="115.2" x14ac:dyDescent="0.3">
      <c r="A7" s="2" t="s">
        <v>17</v>
      </c>
      <c r="B7" s="509" t="str">
        <f>'4'!B8</f>
        <v>Poreikio sąsaja su stiprybėmis ir (arba) galimybėmis</v>
      </c>
      <c r="C7" s="645" t="str">
        <f>'4'!D8</f>
        <v>Poreikis grindžiamas 1,3,4,5 stiprybėmis bei 1,2,4,5,6,7 galimybėmis. Teritorija yra patogioje geografinėje padėtyje vykdyti verslą, gausu vietos išteklių, kurie gali būti pritaikomi nišinių paslaugų teikimui, aktyviai veikiantis TVIC gali kurti didelę pridėtinę vertę turizmo sektoriuje dirbantiems verslams. Pasinaudojant stiprybėmis atsiveria galimybės plėtoti lėtojo turizmo koncepciją, stiprinti ekonominį stabilumą, kuris ypač aktualus jaunimo atstovams.</v>
      </c>
    </row>
    <row r="8" spans="1:6" x14ac:dyDescent="0.3">
      <c r="A8" s="2" t="s">
        <v>79</v>
      </c>
      <c r="B8" s="509" t="str">
        <f>'4'!B9</f>
        <v>Poreikio sąsaja su silpnybėmis ir (arba) grėsmėmis</v>
      </c>
      <c r="C8" s="645">
        <f>'4'!D9</f>
        <v>0</v>
      </c>
    </row>
    <row r="9" spans="1:6" ht="100.8" x14ac:dyDescent="0.3">
      <c r="A9" s="2" t="s">
        <v>80</v>
      </c>
      <c r="B9" s="509" t="str">
        <f>'4'!B10</f>
        <v>Poreikio sąsaja su situacijos analizės rodikliais (poreikio dydžio, problemos masto, intervencijos poreikio kiekybinis pagrindimas)</v>
      </c>
      <c r="C9" s="645" t="str">
        <f>'4'!D10</f>
        <v>Sūduvos VVG teritorijoje gausu vietos gamtinių, kultūrinių išteklių, kurie nėra pakankamai panaudoti  stipinant vietos ekonomiką [R88; R90; R75]. Verslų vykdymui teritorija yra patogioje geografinėje padėtyje [R1], gausu vietos išteklių, kurie gali būti pritaikomi nišinių paslaugų teikimui. Veikiantis TVIC gali kurti didelę pridėtinę vertę turizmo sektoriuje dirbantiems verslams [R49].</v>
      </c>
    </row>
    <row r="10" spans="1:6" ht="129.6" x14ac:dyDescent="0.3">
      <c r="A10" s="2" t="s">
        <v>81</v>
      </c>
      <c r="B10" s="509" t="str">
        <f>'4'!B11</f>
        <v>Poreikio sąsaja su aukštesnio lygmens strateginiais dokumentais</v>
      </c>
      <c r="C10" s="645" t="str">
        <f>'4'!D11</f>
        <v>Kazlų Rūdos savivaldybės 2021-2027 m. strateginis plėtros planas-  PAŽANGI EKONOMIKA IR ATVIRA SAVIVALDA, Marijampolės savivaldybės strateginis plėtros iki 2030 metų planas - KONKURENCINGAS VERSLAS, 2022–2030 m. Marijampolės regiono plėtros planas - skatinti ekonominį aktyvumą; ES BJRS - didinti gerovę. VPS siekiama stiprinti vietos ekonomiką, skatinant naujų, inovatyvių verslų atsiradimą ar esamų plėtrą bei naujų darbo vietų kūrimą kaimo vietovėse.</v>
      </c>
    </row>
    <row r="11" spans="1:6" ht="86.4" x14ac:dyDescent="0.3">
      <c r="A11" s="2" t="s">
        <v>82</v>
      </c>
      <c r="B11" s="509" t="str">
        <f>'4'!B12</f>
        <v>Poreikio sąsaja su VVG teritorijos gyventojų nuomone</v>
      </c>
      <c r="C11" s="645" t="str">
        <f>'4'!D12</f>
        <v>Taip, susitikimų su suinteresuotais asmenimis metu nustatyta, kad būtina stiprinti vietos ekonomiką, kuriant darbo vietas. Pageidaujama, kad verslas būtų inovatyvus, diegtų skaitmenizuotas technologijas, darniai naudotų vietos išteklius ir diegtų į aplinkosaugą orientuotus sprendimus.</v>
      </c>
    </row>
    <row r="12" spans="1:6" x14ac:dyDescent="0.3">
      <c r="A12" s="2" t="s">
        <v>83</v>
      </c>
      <c r="B12" s="509" t="str">
        <f>'4'!B13</f>
        <v>Poreikį tenkinančių VPS priemonių skaičius</v>
      </c>
      <c r="C12" s="646">
        <f>'4'!D13</f>
        <v>2</v>
      </c>
    </row>
    <row r="13" spans="1:6" ht="28.8" x14ac:dyDescent="0.3">
      <c r="A13" s="2" t="s">
        <v>84</v>
      </c>
      <c r="B13" s="509" t="str">
        <f>'4'!B14</f>
        <v>Susijęs nacionalinis poreikis 1</v>
      </c>
      <c r="C13" s="647" t="str">
        <f>'4'!D14</f>
        <v xml:space="preserve">g.3 . Skatinti verslų kūrimąsi kaime, žemės ūkio veiklos įvairinimą </v>
      </c>
    </row>
    <row r="14" spans="1:6" x14ac:dyDescent="0.3">
      <c r="A14" s="2" t="s">
        <v>85</v>
      </c>
      <c r="B14" s="509" t="str">
        <f>'4'!B15</f>
        <v>Susijęs nacionalinis poreikis 2</v>
      </c>
      <c r="C14" s="647" t="str">
        <f>'4'!D15</f>
        <v xml:space="preserve">h.2. Didinti kaimo gyventojų užimtumą ir  socialinę įtrauktį </v>
      </c>
    </row>
    <row r="15" spans="1:6" ht="28.8" x14ac:dyDescent="0.3">
      <c r="A15" s="2" t="s">
        <v>86</v>
      </c>
      <c r="B15" s="509" t="str">
        <f>'4'!B16</f>
        <v>Susijęs nacionalinis poreikis 3</v>
      </c>
      <c r="C15" s="647" t="str">
        <f>'4'!D16</f>
        <v xml:space="preserve">h.4 . Modernizuoti kaimo vietoves didinant gyvenimo sąlygų jose patrauklumą </v>
      </c>
    </row>
    <row r="16" spans="1:6" ht="28.8" x14ac:dyDescent="0.3">
      <c r="A16" s="2" t="s">
        <v>87</v>
      </c>
      <c r="B16" s="509" t="str">
        <f>'4'!B17</f>
        <v>Ar poreikis siejasi su rezultato rodikliu R.3 (skaitmeninės technologijos; pilnas rodiklio pavadinimas 6 lape)?</v>
      </c>
      <c r="C16" s="648" t="str">
        <f>'4'!D17</f>
        <v>Ne</v>
      </c>
    </row>
    <row r="17" spans="1:3" ht="28.8" x14ac:dyDescent="0.3">
      <c r="A17" s="2" t="s">
        <v>88</v>
      </c>
      <c r="B17" s="509" t="str">
        <f>'4'!B18</f>
        <v>Ar poreikis siejasi su rezultato rodikliu R.37 (darbo vietos; pilnas rodiklio pavadinimas 6 lape)?</v>
      </c>
      <c r="C17" s="648" t="str">
        <f>'4'!D18</f>
        <v>Taip</v>
      </c>
    </row>
    <row r="18" spans="1:3" ht="28.8" x14ac:dyDescent="0.3">
      <c r="A18" s="2" t="s">
        <v>89</v>
      </c>
      <c r="B18" s="509" t="str">
        <f>'4'!B19</f>
        <v>Poreikis siejasi su rezultato rodikliu R.39 (kaimo verslai; pilnas rodiklio pavadinimas 6 lape)</v>
      </c>
      <c r="C18" s="648" t="str">
        <f>'4'!D19</f>
        <v>Taip</v>
      </c>
    </row>
    <row r="19" spans="1:3" ht="28.8" x14ac:dyDescent="0.3">
      <c r="A19" s="2" t="s">
        <v>90</v>
      </c>
      <c r="B19" s="509" t="str">
        <f>'4'!B20</f>
        <v>Poreikis siejasi su rezultato rodikliu R.41 (paslaugos ir infrastruktūra; pilnas rodiklio pavadinimas 6 lape)</v>
      </c>
      <c r="C19" s="648" t="str">
        <f>'4'!D20</f>
        <v>Ne</v>
      </c>
    </row>
    <row r="20" spans="1:3" ht="28.8" x14ac:dyDescent="0.3">
      <c r="A20" s="2" t="s">
        <v>91</v>
      </c>
      <c r="B20" s="509" t="str">
        <f>'4'!B21</f>
        <v>Poreikis siejasi su rezultato rodikliu R.42 (socialinė įtrauktis; pilnas rodiklio pavadinimas 6 lape)</v>
      </c>
      <c r="C20" s="648" t="str">
        <f>'4'!D21</f>
        <v>Ne</v>
      </c>
    </row>
    <row r="21" spans="1:3" x14ac:dyDescent="0.3">
      <c r="B21" s="649"/>
      <c r="C21" s="650"/>
    </row>
    <row r="22" spans="1:3" x14ac:dyDescent="0.3">
      <c r="B22" s="651"/>
      <c r="C22" s="652" t="str">
        <f>'4'!E6</f>
        <v>2 poreikis</v>
      </c>
    </row>
    <row r="23" spans="1:3" ht="43.2" x14ac:dyDescent="0.3">
      <c r="A23" s="2" t="s">
        <v>16</v>
      </c>
      <c r="B23" s="509" t="str">
        <f>B6</f>
        <v>Poreikis</v>
      </c>
      <c r="C23" s="644" t="str">
        <f>'4'!E7</f>
        <v>Užtikrinti paslaugų asortimentą ir infrastruktūrą, paremtą tvariais sprendimais ir orientuotą į vietos gyventojų bei lankytojų poreikius</v>
      </c>
    </row>
    <row r="24" spans="1:3" x14ac:dyDescent="0.3">
      <c r="A24" s="2" t="s">
        <v>17</v>
      </c>
      <c r="B24" s="509" t="str">
        <f t="shared" ref="B24:B37" si="0">B7</f>
        <v>Poreikio sąsaja su stiprybėmis ir (arba) galimybėmis</v>
      </c>
      <c r="C24" s="645">
        <f>'4'!E8</f>
        <v>0</v>
      </c>
    </row>
    <row r="25" spans="1:3" ht="100.8" x14ac:dyDescent="0.3">
      <c r="A25" s="2" t="s">
        <v>79</v>
      </c>
      <c r="B25" s="509" t="str">
        <f t="shared" si="0"/>
        <v>Poreikio sąsaja su silpnybėmis ir (arba) grėsmėmis</v>
      </c>
      <c r="C25" s="645" t="str">
        <f>'4'!E9</f>
        <v>Poreikis grindžiamas 2,3,5,6 silpnybėmis ir 1 grėsme. Siekiant darnios plėtros būtina išnaudoti teritorijos miškingumą  ir atsinaujinančios energijos potencialą. Kuriant inovatyvias laisvalaikio pramogas, taikyti IT sprendimus, kurių trūksta vietos gyventojams bei lankytojams. Pašalinus silpnybes,  didėja pasiruošimas spręsti išorines grėsmes susijusias su veiklos finansavimu, investicijų pritraukimu.</v>
      </c>
    </row>
    <row r="26" spans="1:3" ht="100.8" x14ac:dyDescent="0.3">
      <c r="A26" s="2" t="s">
        <v>80</v>
      </c>
      <c r="B26" s="509" t="str">
        <f t="shared" si="0"/>
        <v>Poreikio sąsaja su situacijos analizės rodikliais (poreikio dydžio, problemos masto, intervencijos poreikio kiekybinis pagrindimas)</v>
      </c>
      <c r="C26" s="645" t="str">
        <f>'4'!E10</f>
        <v>Sūduvos VVG teritorijoje paslaugos ir infrastruktūra išvystyta nepakankamai, trūksta inovatyvių, netradicinių į vietos gyventojų bei lankytojų poreikius orientuotų paslaugų [R52; R53; R56]. VVG teritorijoje menkai išnaudojami atsinaujinantys energijos šaltiniai [R94; 95]. Taip pat nėra išnaudojamas informacinių technologijų potencialas teikiant paslaugas bei gerinant infrastruktūrą.</v>
      </c>
    </row>
    <row r="27" spans="1:3" ht="129.6" x14ac:dyDescent="0.3">
      <c r="A27" s="2" t="s">
        <v>81</v>
      </c>
      <c r="B27" s="509" t="str">
        <f t="shared" si="0"/>
        <v>Poreikio sąsaja su aukštesnio lygmens strateginiais dokumentais</v>
      </c>
      <c r="C27" s="645" t="str">
        <f>'4'!E11</f>
        <v>Kazlų Rūdos savivaldybės 2021-2027 m. strateginis plėtros planas-  ŽALIA DARNIOS INFRASTRUKTŪROS SAVIVALDYBĖ, AKTYVI, KŪRYBIŠKA, SVEIKA IR SOCIALIAI ATSAKINGA BENDRUOMENĖ; Marijampolės savivaldybės strateginis plėtros iki 2030 metų planas - DARNI APLINKA ir PATRAUKLIOS KAIMO VIETOVĖS. VPS siekiama didinti viešųjų paslaugų prieinamumą bei asortimentą ir viešosios infrastruktūros pritaikymą vietos gyventojų ir lankytojų poreikiams.</v>
      </c>
    </row>
    <row r="28" spans="1:3" ht="72" x14ac:dyDescent="0.3">
      <c r="A28" s="2" t="s">
        <v>82</v>
      </c>
      <c r="B28" s="509" t="str">
        <f t="shared" si="0"/>
        <v>Poreikio sąsaja su VVG teritorijos gyventojų nuomone</v>
      </c>
      <c r="C28" s="645" t="str">
        <f>'4'!E12</f>
        <v>Taip, tiek susitikimų,  tiek atlikus anketinę apklausą nustatyta, kad jaučiamas paslaugų asortimento trūkumas, o esamos paslaugos ir infrastruktūra vertinama vidutiniškai, todėl labai svarbu plėsti paslaugų asortimentą ir gerinti infrastruktūrą.</v>
      </c>
    </row>
    <row r="29" spans="1:3" x14ac:dyDescent="0.3">
      <c r="A29" s="2" t="s">
        <v>83</v>
      </c>
      <c r="B29" s="509" t="str">
        <f t="shared" si="0"/>
        <v>Poreikį tenkinančių VPS priemonių skaičius</v>
      </c>
      <c r="C29" s="646">
        <f>'4'!E13</f>
        <v>3</v>
      </c>
    </row>
    <row r="30" spans="1:3" ht="28.8" x14ac:dyDescent="0.3">
      <c r="A30" s="2" t="s">
        <v>84</v>
      </c>
      <c r="B30" s="509" t="str">
        <f t="shared" si="0"/>
        <v>Susijęs nacionalinis poreikis 1</v>
      </c>
      <c r="C30" s="647" t="str">
        <f>'4'!E14</f>
        <v>h.1. Skatinti kaimo gyventojų ir kaimo bendruomenių verslo iniciatyvas</v>
      </c>
    </row>
    <row r="31" spans="1:3" x14ac:dyDescent="0.3">
      <c r="A31" s="2" t="s">
        <v>85</v>
      </c>
      <c r="B31" s="509" t="str">
        <f t="shared" si="0"/>
        <v>Susijęs nacionalinis poreikis 2</v>
      </c>
      <c r="C31" s="647" t="str">
        <f>'4'!E15</f>
        <v xml:space="preserve">h.2. Didinti kaimo gyventojų užimtumą ir  socialinę įtrauktį </v>
      </c>
    </row>
    <row r="32" spans="1:3" ht="28.8" x14ac:dyDescent="0.3">
      <c r="A32" s="2" t="s">
        <v>86</v>
      </c>
      <c r="B32" s="509" t="str">
        <f t="shared" si="0"/>
        <v>Susijęs nacionalinis poreikis 3</v>
      </c>
      <c r="C32" s="647" t="str">
        <f>'4'!E16</f>
        <v xml:space="preserve">h.4 . Modernizuoti kaimo vietoves didinant gyvenimo sąlygų jose patrauklumą </v>
      </c>
    </row>
    <row r="33" spans="1:3" ht="28.8" x14ac:dyDescent="0.3">
      <c r="A33" s="2" t="s">
        <v>87</v>
      </c>
      <c r="B33" s="509" t="str">
        <f t="shared" si="0"/>
        <v>Ar poreikis siejasi su rezultato rodikliu R.3 (skaitmeninės technologijos; pilnas rodiklio pavadinimas 6 lape)?</v>
      </c>
      <c r="C33" s="648" t="str">
        <f>'4'!E17</f>
        <v>Ne</v>
      </c>
    </row>
    <row r="34" spans="1:3" ht="28.8" x14ac:dyDescent="0.3">
      <c r="A34" s="2" t="s">
        <v>88</v>
      </c>
      <c r="B34" s="509" t="str">
        <f t="shared" si="0"/>
        <v>Ar poreikis siejasi su rezultato rodikliu R.37 (darbo vietos; pilnas rodiklio pavadinimas 6 lape)?</v>
      </c>
      <c r="C34" s="648" t="str">
        <f>'4'!E18</f>
        <v>Ne</v>
      </c>
    </row>
    <row r="35" spans="1:3" ht="28.8" x14ac:dyDescent="0.3">
      <c r="A35" s="2" t="s">
        <v>89</v>
      </c>
      <c r="B35" s="509" t="str">
        <f t="shared" si="0"/>
        <v>Poreikis siejasi su rezultato rodikliu R.39 (kaimo verslai; pilnas rodiklio pavadinimas 6 lape)</v>
      </c>
      <c r="C35" s="648" t="str">
        <f>'4'!E19</f>
        <v>Ne</v>
      </c>
    </row>
    <row r="36" spans="1:3" ht="28.8" x14ac:dyDescent="0.3">
      <c r="A36" s="2" t="s">
        <v>90</v>
      </c>
      <c r="B36" s="509" t="str">
        <f t="shared" si="0"/>
        <v>Poreikis siejasi su rezultato rodikliu R.41 (paslaugos ir infrastruktūra; pilnas rodiklio pavadinimas 6 lape)</v>
      </c>
      <c r="C36" s="648" t="str">
        <f>'4'!E20</f>
        <v>Taip</v>
      </c>
    </row>
    <row r="37" spans="1:3" ht="28.8" x14ac:dyDescent="0.3">
      <c r="A37" s="2" t="s">
        <v>91</v>
      </c>
      <c r="B37" s="509" t="str">
        <f t="shared" si="0"/>
        <v>Poreikis siejasi su rezultato rodikliu R.42 (socialinė įtrauktis; pilnas rodiklio pavadinimas 6 lape)</v>
      </c>
      <c r="C37" s="648" t="str">
        <f>'4'!E21</f>
        <v>Ne</v>
      </c>
    </row>
    <row r="38" spans="1:3" x14ac:dyDescent="0.3">
      <c r="B38" s="649"/>
      <c r="C38" s="650"/>
    </row>
    <row r="39" spans="1:3" x14ac:dyDescent="0.3">
      <c r="B39" s="651"/>
      <c r="C39" s="652" t="str">
        <f>'4'!F6</f>
        <v>3 poreikis</v>
      </c>
    </row>
    <row r="40" spans="1:3" ht="28.8" x14ac:dyDescent="0.3">
      <c r="A40" s="2" t="s">
        <v>16</v>
      </c>
      <c r="B40" s="509" t="str">
        <f>B23</f>
        <v>Poreikis</v>
      </c>
      <c r="C40" s="644" t="str">
        <f>'4'!F7</f>
        <v>Stiprinti NVO sektoriaus aktyvumą ir ekonominę nepriklausomybę</v>
      </c>
    </row>
    <row r="41" spans="1:3" ht="86.4" x14ac:dyDescent="0.3">
      <c r="A41" s="2" t="s">
        <v>17</v>
      </c>
      <c r="B41" s="509" t="str">
        <f t="shared" ref="B41:B54" si="1">B24</f>
        <v>Poreikio sąsaja su stiprybėmis ir (arba) galimybėmis</v>
      </c>
      <c r="C41" s="645" t="str">
        <f>'4'!F8</f>
        <v>Poreikis grindžiamas 1,2,3,4 stiprybėmis bei 2,3,6,7 galimybėmis. Vietovės geografinė padėtis, turimų išteklių potencialas, sudaro palankias sąlygas kurti į vietos ir išorės lankytojus orientuotas turizmo paslaugas.  Aktyvi NVO veikla bei tarpusavio bendradarbiavimo ryšiai sudaro galimybes stiprinti organizacijų ekonominį savarankiškumą.</v>
      </c>
    </row>
    <row r="42" spans="1:3" x14ac:dyDescent="0.3">
      <c r="A42" s="2" t="s">
        <v>79</v>
      </c>
      <c r="B42" s="509" t="str">
        <f t="shared" si="1"/>
        <v>Poreikio sąsaja su silpnybėmis ir (arba) grėsmėmis</v>
      </c>
      <c r="C42" s="645">
        <f>'4'!F9</f>
        <v>0</v>
      </c>
    </row>
    <row r="43" spans="1:3" ht="86.4" x14ac:dyDescent="0.3">
      <c r="A43" s="2" t="s">
        <v>80</v>
      </c>
      <c r="B43" s="509" t="str">
        <f t="shared" si="1"/>
        <v>Poreikio sąsaja su situacijos analizės rodikliais (poreikio dydžio, problemos masto, intervencijos poreikio kiekybinis pagrindimas)</v>
      </c>
      <c r="C43" s="645" t="str">
        <f>'4'!F10</f>
        <v>Sūduvos VVG teritorijoje 9  nevyriausybinės organizacijos teikė socialines paslaugas kaimo gyventojams [R31] ir 3 kaimo bendruomenės ir viena NVO  vykdo ekonominę veiklą [R32]. Dalis jų paslaugų/produktų skirti vietos gyventojams, dalis - atvykstantiems turistams, kurių skaičių kiekvienais metais VVG teritorijoje didėja [R51].</v>
      </c>
    </row>
    <row r="44" spans="1:3" ht="115.2" x14ac:dyDescent="0.3">
      <c r="A44" s="2" t="s">
        <v>81</v>
      </c>
      <c r="B44" s="509" t="str">
        <f t="shared" si="1"/>
        <v>Poreikio sąsaja su aukštesnio lygmens strateginiais dokumentais</v>
      </c>
      <c r="C44" s="645" t="str">
        <f>'4'!F11</f>
        <v>Kazlų Rūdos savivaldybės 2021-2027 m. strateginis plėtros planas-  PAŽANGI EKONOMIKA IR ATVIRA SAVIVALDA, Marijampolės savivaldybės strateginis plėtros iki 2030 metų planas - KONKURENCINGAS VERSLAS, 2022–2030 m. Marijampolės regiono plėtros planas - skatinti ekonominį aktyvumą; ES BJRS - didinti gerovę. VPS siekiama spręsti užimtumo problemas vietovėje bei didinti NVO sektoriaus aktyvumą ir ekonominę nepriklausomybę.</v>
      </c>
    </row>
    <row r="45" spans="1:3" ht="86.4" x14ac:dyDescent="0.3">
      <c r="A45" s="2" t="s">
        <v>82</v>
      </c>
      <c r="B45" s="509" t="str">
        <f t="shared" si="1"/>
        <v>Poreikio sąsaja su VVG teritorijos gyventojų nuomone</v>
      </c>
      <c r="C45" s="645" t="str">
        <f>'4'!F12</f>
        <v>Taip, susitikimų su suinteresuotais asmenimis metu tiek KBO, tiek kitos NVO pažymėjo, kad mato galimybes vykdyti ekonomines veiklas, tačiau tam būtina stiprinti jų kompetencijas, aktyvumą, ypač įtraukiant jaunimą, bei kuriant bendradarbiavimo tinklus su kitomis organizacijomis.</v>
      </c>
    </row>
    <row r="46" spans="1:3" x14ac:dyDescent="0.3">
      <c r="A46" s="2" t="s">
        <v>83</v>
      </c>
      <c r="B46" s="509" t="str">
        <f t="shared" si="1"/>
        <v>Poreikį tenkinančių VPS priemonių skaičius</v>
      </c>
      <c r="C46" s="646">
        <f>'4'!F13</f>
        <v>3</v>
      </c>
    </row>
    <row r="47" spans="1:3" ht="28.8" x14ac:dyDescent="0.3">
      <c r="A47" s="2" t="s">
        <v>84</v>
      </c>
      <c r="B47" s="509" t="str">
        <f t="shared" si="1"/>
        <v>Susijęs nacionalinis poreikis 1</v>
      </c>
      <c r="C47" s="647" t="str">
        <f>'4'!F14</f>
        <v>h.1. Skatinti kaimo gyventojų ir kaimo bendruomenių verslo iniciatyvas</v>
      </c>
    </row>
    <row r="48" spans="1:3" x14ac:dyDescent="0.3">
      <c r="A48" s="2" t="s">
        <v>85</v>
      </c>
      <c r="B48" s="509" t="str">
        <f t="shared" si="1"/>
        <v>Susijęs nacionalinis poreikis 2</v>
      </c>
      <c r="C48" s="647" t="str">
        <f>'4'!F15</f>
        <v xml:space="preserve">h.2. Didinti kaimo gyventojų užimtumą ir  socialinę įtrauktį </v>
      </c>
    </row>
    <row r="49" spans="1:3" ht="28.8" x14ac:dyDescent="0.3">
      <c r="A49" s="2" t="s">
        <v>86</v>
      </c>
      <c r="B49" s="509" t="str">
        <f t="shared" si="1"/>
        <v>Susijęs nacionalinis poreikis 3</v>
      </c>
      <c r="C49" s="647" t="str">
        <f>'4'!F16</f>
        <v>g.1. Pritraukti ir išlaikyti jaunus žmones, įskaitant jaunuosius ūkininkus, kaimo vietovėse</v>
      </c>
    </row>
    <row r="50" spans="1:3" ht="28.8" x14ac:dyDescent="0.3">
      <c r="A50" s="2" t="s">
        <v>87</v>
      </c>
      <c r="B50" s="509" t="str">
        <f t="shared" si="1"/>
        <v>Ar poreikis siejasi su rezultato rodikliu R.3 (skaitmeninės technologijos; pilnas rodiklio pavadinimas 6 lape)?</v>
      </c>
      <c r="C50" s="648" t="str">
        <f>'4'!F17</f>
        <v>Ne</v>
      </c>
    </row>
    <row r="51" spans="1:3" ht="28.8" x14ac:dyDescent="0.3">
      <c r="A51" s="2" t="s">
        <v>88</v>
      </c>
      <c r="B51" s="509" t="str">
        <f t="shared" si="1"/>
        <v>Ar poreikis siejasi su rezultato rodikliu R.37 (darbo vietos; pilnas rodiklio pavadinimas 6 lape)?</v>
      </c>
      <c r="C51" s="648" t="str">
        <f>'4'!F18</f>
        <v>Taip</v>
      </c>
    </row>
    <row r="52" spans="1:3" ht="28.8" x14ac:dyDescent="0.3">
      <c r="A52" s="2" t="s">
        <v>89</v>
      </c>
      <c r="B52" s="509" t="str">
        <f t="shared" si="1"/>
        <v>Poreikis siejasi su rezultato rodikliu R.39 (kaimo verslai; pilnas rodiklio pavadinimas 6 lape)</v>
      </c>
      <c r="C52" s="648" t="str">
        <f>'4'!F19</f>
        <v>Taip</v>
      </c>
    </row>
    <row r="53" spans="1:3" ht="28.8" x14ac:dyDescent="0.3">
      <c r="A53" s="2" t="s">
        <v>90</v>
      </c>
      <c r="B53" s="509" t="str">
        <f t="shared" si="1"/>
        <v>Poreikis siejasi su rezultato rodikliu R.41 (paslaugos ir infrastruktūra; pilnas rodiklio pavadinimas 6 lape)</v>
      </c>
      <c r="C53" s="648" t="str">
        <f>'4'!F20</f>
        <v>Ne</v>
      </c>
    </row>
    <row r="54" spans="1:3" ht="28.8" x14ac:dyDescent="0.3">
      <c r="A54" s="2" t="s">
        <v>91</v>
      </c>
      <c r="B54" s="509" t="str">
        <f t="shared" si="1"/>
        <v>Poreikis siejasi su rezultato rodikliu R.42 (socialinė įtrauktis; pilnas rodiklio pavadinimas 6 lape)</v>
      </c>
      <c r="C54" s="648" t="str">
        <f>'4'!F21</f>
        <v>Ne</v>
      </c>
    </row>
    <row r="55" spans="1:3" x14ac:dyDescent="0.3">
      <c r="B55" s="649"/>
      <c r="C55" s="650"/>
    </row>
    <row r="56" spans="1:3" x14ac:dyDescent="0.3">
      <c r="B56" s="651"/>
      <c r="C56" s="652" t="str">
        <f>'4'!G6</f>
        <v>4 poreikis</v>
      </c>
    </row>
    <row r="57" spans="1:3" ht="43.2" x14ac:dyDescent="0.3">
      <c r="A57" s="2" t="s">
        <v>16</v>
      </c>
      <c r="B57" s="509" t="str">
        <f>B40</f>
        <v>Poreikis</v>
      </c>
      <c r="C57" s="644" t="str">
        <f>'4'!G7</f>
        <v>Užtikrinti teritorijos kultūros savitumo, tradicijų, kraštovaizdžio puoselėjimą, saugojimą ir pritaikymą  socialinėje-ekonominėje veikloje</v>
      </c>
    </row>
    <row r="58" spans="1:3" ht="72" x14ac:dyDescent="0.3">
      <c r="A58" s="2" t="s">
        <v>17</v>
      </c>
      <c r="B58" s="509" t="str">
        <f t="shared" ref="B58:B71" si="2">B41</f>
        <v>Poreikio sąsaja su stiprybėmis ir (arba) galimybėmis</v>
      </c>
      <c r="C58" s="645" t="str">
        <f>'4'!G8</f>
        <v xml:space="preserve">Poreikis siejamas 2,3,4,6 stiprybėmis bei 4 galimybe. 
Teritorija pasižymi savita kultūra, tradicijomis, kraštovaizdžiu, unikaliais bendruomeniniais ryšiais, kas sudaro prielaidas plėtoti inovatyvias veiklas, stiprinti NVO veiklą siekiant reikšmingų pokyčių.   </v>
      </c>
    </row>
    <row r="59" spans="1:3" x14ac:dyDescent="0.3">
      <c r="A59" s="2" t="s">
        <v>79</v>
      </c>
      <c r="B59" s="509" t="str">
        <f t="shared" si="2"/>
        <v>Poreikio sąsaja su silpnybėmis ir (arba) grėsmėmis</v>
      </c>
      <c r="C59" s="645">
        <f>'4'!G9</f>
        <v>0</v>
      </c>
    </row>
    <row r="60" spans="1:3" ht="86.4" x14ac:dyDescent="0.3">
      <c r="A60" s="2" t="s">
        <v>80</v>
      </c>
      <c r="B60" s="509" t="str">
        <f t="shared" si="2"/>
        <v>Poreikio sąsaja su situacijos analizės rodikliais (poreikio dydžio, problemos masto, intervencijos poreikio kiekybinis pagrindimas)</v>
      </c>
      <c r="C60" s="645" t="str">
        <f>'4'!G10</f>
        <v xml:space="preserve">Sūduvos VVG teritorija – tai viena miškingiausių Lietuvoje, o miškingą teritoriją dar papildo ir upės bei tvenkiniai [R87], veikia 7 draustiniai [R91],  teritorijoje daug kultūros paveldo objektų [R74], vykdoma daug tradicinių renginių [R78]. Tačiau  jų pritaikymas socialinėje - ekonominėje veikloje yra nepakankamas [R88; R90; R75]. </v>
      </c>
    </row>
    <row r="61" spans="1:3" ht="86.4" x14ac:dyDescent="0.3">
      <c r="A61" s="2" t="s">
        <v>81</v>
      </c>
      <c r="B61" s="509" t="str">
        <f t="shared" si="2"/>
        <v>Poreikio sąsaja su aukštesnio lygmens strateginiais dokumentais</v>
      </c>
      <c r="C61" s="645" t="str">
        <f>'4'!G11</f>
        <v>Kazlų Rūdos savivaldybės 2021-2027 m. strateginis plėtros planas-  AKTYVI, KŪRYBIŠKA, SVEIKA IR SOCIALIAI ATSAKINGA BENDRUOMENĖ,  ES BJRS - padidinti gerovę. VPS siekiama aktyvinti vietos gyventojus, didinti jų įsitraukimą į veiklas, kuriomis siekiama puoselėti ir išsaugoti teritorijos kultūros, kraštovaizdžio, tradicijų savitumą.</v>
      </c>
    </row>
    <row r="62" spans="1:3" ht="72" x14ac:dyDescent="0.3">
      <c r="A62" s="2" t="s">
        <v>82</v>
      </c>
      <c r="B62" s="509" t="str">
        <f t="shared" si="2"/>
        <v>Poreikio sąsaja su VVG teritorijos gyventojų nuomone</v>
      </c>
      <c r="C62" s="645" t="str">
        <f>'4'!G12</f>
        <v>Taip, tiek susitikimų su suinteresuotais asmenimis metu, tiek anketinės apklausos būdu nustatyta, kad būtina išsaugoti ir puoselėti krašto kultūrą, tradicijas, unikalų kraštovaizdį, juos atliepiant vietos gyventojų poreikius, tiek kuriant naujus turizmo produktus.</v>
      </c>
    </row>
    <row r="63" spans="1:3" x14ac:dyDescent="0.3">
      <c r="A63" s="2" t="s">
        <v>83</v>
      </c>
      <c r="B63" s="509" t="str">
        <f t="shared" si="2"/>
        <v>Poreikį tenkinančių VPS priemonių skaičius</v>
      </c>
      <c r="C63" s="646">
        <f>'4'!G13</f>
        <v>1</v>
      </c>
    </row>
    <row r="64" spans="1:3" ht="28.8" x14ac:dyDescent="0.3">
      <c r="A64" s="2" t="s">
        <v>84</v>
      </c>
      <c r="B64" s="509" t="str">
        <f t="shared" si="2"/>
        <v>Susijęs nacionalinis poreikis 1</v>
      </c>
      <c r="C64" s="647" t="str">
        <f>'4'!G14</f>
        <v xml:space="preserve">h.4 . Modernizuoti kaimo vietoves didinant gyvenimo sąlygų jose patrauklumą </v>
      </c>
    </row>
    <row r="65" spans="1:3" ht="28.8" x14ac:dyDescent="0.3">
      <c r="A65" s="2" t="s">
        <v>85</v>
      </c>
      <c r="B65" s="509" t="str">
        <f t="shared" si="2"/>
        <v>Susijęs nacionalinis poreikis 2</v>
      </c>
      <c r="C65" s="647" t="str">
        <f>'4'!G15</f>
        <v>g.1. Pritraukti ir išlaikyti jaunus žmones, įskaitant jaunuosius ūkininkus, kaimo vietovėse</v>
      </c>
    </row>
    <row r="66" spans="1:3" ht="28.8" x14ac:dyDescent="0.3">
      <c r="A66" s="2" t="s">
        <v>86</v>
      </c>
      <c r="B66" s="509" t="str">
        <f t="shared" si="2"/>
        <v>Susijęs nacionalinis poreikis 3</v>
      </c>
      <c r="C66" s="647" t="str">
        <f>'4'!G16</f>
        <v>h.1. Skatinti kaimo gyventojų ir kaimo bendruomenių verslo iniciatyvas</v>
      </c>
    </row>
    <row r="67" spans="1:3" ht="28.8" x14ac:dyDescent="0.3">
      <c r="A67" s="2" t="s">
        <v>87</v>
      </c>
      <c r="B67" s="509" t="str">
        <f t="shared" si="2"/>
        <v>Ar poreikis siejasi su rezultato rodikliu R.3 (skaitmeninės technologijos; pilnas rodiklio pavadinimas 6 lape)?</v>
      </c>
      <c r="C67" s="648" t="str">
        <f>'4'!G17</f>
        <v>Ne</v>
      </c>
    </row>
    <row r="68" spans="1:3" ht="28.8" x14ac:dyDescent="0.3">
      <c r="A68" s="2" t="s">
        <v>88</v>
      </c>
      <c r="B68" s="509" t="str">
        <f t="shared" si="2"/>
        <v>Ar poreikis siejasi su rezultato rodikliu R.37 (darbo vietos; pilnas rodiklio pavadinimas 6 lape)?</v>
      </c>
      <c r="C68" s="648" t="str">
        <f>'4'!G18</f>
        <v>Ne</v>
      </c>
    </row>
    <row r="69" spans="1:3" ht="28.8" x14ac:dyDescent="0.3">
      <c r="A69" s="2" t="s">
        <v>89</v>
      </c>
      <c r="B69" s="509" t="str">
        <f t="shared" si="2"/>
        <v>Poreikis siejasi su rezultato rodikliu R.39 (kaimo verslai; pilnas rodiklio pavadinimas 6 lape)</v>
      </c>
      <c r="C69" s="648" t="str">
        <f>'4'!G19</f>
        <v>Ne</v>
      </c>
    </row>
    <row r="70" spans="1:3" ht="28.8" x14ac:dyDescent="0.3">
      <c r="A70" s="2" t="s">
        <v>90</v>
      </c>
      <c r="B70" s="509" t="str">
        <f t="shared" si="2"/>
        <v>Poreikis siejasi su rezultato rodikliu R.41 (paslaugos ir infrastruktūra; pilnas rodiklio pavadinimas 6 lape)</v>
      </c>
      <c r="C70" s="648" t="str">
        <f>'4'!G20</f>
        <v>Ne</v>
      </c>
    </row>
    <row r="71" spans="1:3" ht="28.8" x14ac:dyDescent="0.3">
      <c r="A71" s="2" t="s">
        <v>91</v>
      </c>
      <c r="B71" s="509" t="str">
        <f t="shared" si="2"/>
        <v>Poreikis siejasi su rezultato rodikliu R.42 (socialinė įtrauktis; pilnas rodiklio pavadinimas 6 lape)</v>
      </c>
      <c r="C71" s="648" t="str">
        <f>'4'!G21</f>
        <v>Taip</v>
      </c>
    </row>
    <row r="72" spans="1:3" x14ac:dyDescent="0.3">
      <c r="B72" s="649"/>
      <c r="C72" s="650"/>
    </row>
    <row r="73" spans="1:3" x14ac:dyDescent="0.3">
      <c r="B73" s="651"/>
      <c r="C73" s="652" t="str">
        <f>'4'!H6</f>
        <v>5 poreikis</v>
      </c>
    </row>
    <row r="74" spans="1:3" x14ac:dyDescent="0.3">
      <c r="A74" s="2" t="s">
        <v>16</v>
      </c>
      <c r="B74" s="509" t="str">
        <f>B57</f>
        <v>Poreikis</v>
      </c>
      <c r="C74" s="644">
        <f>'4'!H7</f>
        <v>0</v>
      </c>
    </row>
    <row r="75" spans="1:3" x14ac:dyDescent="0.3">
      <c r="A75" s="2" t="s">
        <v>17</v>
      </c>
      <c r="B75" s="509" t="str">
        <f t="shared" ref="B75:B88" si="3">B58</f>
        <v>Poreikio sąsaja su stiprybėmis ir (arba) galimybėmis</v>
      </c>
      <c r="C75" s="645">
        <f>'4'!H8</f>
        <v>0</v>
      </c>
    </row>
    <row r="76" spans="1:3" x14ac:dyDescent="0.3">
      <c r="A76" s="2" t="s">
        <v>79</v>
      </c>
      <c r="B76" s="509" t="str">
        <f t="shared" si="3"/>
        <v>Poreikio sąsaja su silpnybėmis ir (arba) grėsmėmis</v>
      </c>
      <c r="C76" s="645">
        <f>'4'!H9</f>
        <v>0</v>
      </c>
    </row>
    <row r="77" spans="1:3" ht="43.2" x14ac:dyDescent="0.3">
      <c r="A77" s="2" t="s">
        <v>80</v>
      </c>
      <c r="B77" s="509" t="str">
        <f t="shared" si="3"/>
        <v>Poreikio sąsaja su situacijos analizės rodikliais (poreikio dydžio, problemos masto, intervencijos poreikio kiekybinis pagrindimas)</v>
      </c>
      <c r="C77" s="645">
        <f>'4'!H10</f>
        <v>0</v>
      </c>
    </row>
    <row r="78" spans="1:3" ht="28.8" x14ac:dyDescent="0.3">
      <c r="A78" s="2" t="s">
        <v>81</v>
      </c>
      <c r="B78" s="509" t="str">
        <f t="shared" si="3"/>
        <v>Poreikio sąsaja su aukštesnio lygmens strateginiais dokumentais</v>
      </c>
      <c r="C78" s="645">
        <f>'4'!H11</f>
        <v>0</v>
      </c>
    </row>
    <row r="79" spans="1:3" x14ac:dyDescent="0.3">
      <c r="A79" s="2" t="s">
        <v>82</v>
      </c>
      <c r="B79" s="509" t="str">
        <f t="shared" si="3"/>
        <v>Poreikio sąsaja su VVG teritorijos gyventojų nuomone</v>
      </c>
      <c r="C79" s="645">
        <f>'4'!H12</f>
        <v>0</v>
      </c>
    </row>
    <row r="80" spans="1:3" x14ac:dyDescent="0.3">
      <c r="A80" s="2" t="s">
        <v>83</v>
      </c>
      <c r="B80" s="509" t="str">
        <f t="shared" si="3"/>
        <v>Poreikį tenkinančių VPS priemonių skaičius</v>
      </c>
      <c r="C80" s="646">
        <f>'4'!H13</f>
        <v>0</v>
      </c>
    </row>
    <row r="81" spans="1:3" x14ac:dyDescent="0.3">
      <c r="A81" s="2" t="s">
        <v>84</v>
      </c>
      <c r="B81" s="509" t="str">
        <f t="shared" si="3"/>
        <v>Susijęs nacionalinis poreikis 1</v>
      </c>
      <c r="C81" s="647" t="str">
        <f>'4'!H14</f>
        <v>Pasirinkite</v>
      </c>
    </row>
    <row r="82" spans="1:3" x14ac:dyDescent="0.3">
      <c r="A82" s="2" t="s">
        <v>85</v>
      </c>
      <c r="B82" s="509" t="str">
        <f t="shared" si="3"/>
        <v>Susijęs nacionalinis poreikis 2</v>
      </c>
      <c r="C82" s="647" t="str">
        <f>'4'!H15</f>
        <v>Pasirinkite</v>
      </c>
    </row>
    <row r="83" spans="1:3" x14ac:dyDescent="0.3">
      <c r="A83" s="2" t="s">
        <v>86</v>
      </c>
      <c r="B83" s="509" t="str">
        <f t="shared" si="3"/>
        <v>Susijęs nacionalinis poreikis 3</v>
      </c>
      <c r="C83" s="647" t="str">
        <f>'4'!H16</f>
        <v>Pasirinkite</v>
      </c>
    </row>
    <row r="84" spans="1:3" ht="28.8" x14ac:dyDescent="0.3">
      <c r="A84" s="2" t="s">
        <v>87</v>
      </c>
      <c r="B84" s="509" t="str">
        <f t="shared" si="3"/>
        <v>Ar poreikis siejasi su rezultato rodikliu R.3 (skaitmeninės technologijos; pilnas rodiklio pavadinimas 6 lape)?</v>
      </c>
      <c r="C84" s="648" t="str">
        <f>'4'!H17</f>
        <v>Ne</v>
      </c>
    </row>
    <row r="85" spans="1:3" ht="28.8" x14ac:dyDescent="0.3">
      <c r="A85" s="2" t="s">
        <v>88</v>
      </c>
      <c r="B85" s="509" t="str">
        <f t="shared" si="3"/>
        <v>Ar poreikis siejasi su rezultato rodikliu R.37 (darbo vietos; pilnas rodiklio pavadinimas 6 lape)?</v>
      </c>
      <c r="C85" s="648" t="str">
        <f>'4'!H18</f>
        <v>Ne</v>
      </c>
    </row>
    <row r="86" spans="1:3" ht="28.8" x14ac:dyDescent="0.3">
      <c r="A86" s="2" t="s">
        <v>89</v>
      </c>
      <c r="B86" s="509" t="str">
        <f t="shared" si="3"/>
        <v>Poreikis siejasi su rezultato rodikliu R.39 (kaimo verslai; pilnas rodiklio pavadinimas 6 lape)</v>
      </c>
      <c r="C86" s="648" t="str">
        <f>'4'!H19</f>
        <v>Ne</v>
      </c>
    </row>
    <row r="87" spans="1:3" ht="28.8" x14ac:dyDescent="0.3">
      <c r="A87" s="2" t="s">
        <v>90</v>
      </c>
      <c r="B87" s="509" t="str">
        <f t="shared" si="3"/>
        <v>Poreikis siejasi su rezultato rodikliu R.41 (paslaugos ir infrastruktūra; pilnas rodiklio pavadinimas 6 lape)</v>
      </c>
      <c r="C87" s="648" t="str">
        <f>'4'!H20</f>
        <v>Ne</v>
      </c>
    </row>
    <row r="88" spans="1:3" ht="28.8" x14ac:dyDescent="0.3">
      <c r="A88" s="2" t="s">
        <v>91</v>
      </c>
      <c r="B88" s="509" t="str">
        <f t="shared" si="3"/>
        <v>Poreikis siejasi su rezultato rodikliu R.42 (socialinė įtrauktis; pilnas rodiklio pavadinimas 6 lape)</v>
      </c>
      <c r="C88" s="648" t="str">
        <f>'4'!H21</f>
        <v>Ne</v>
      </c>
    </row>
    <row r="89" spans="1:3" x14ac:dyDescent="0.3">
      <c r="B89" s="649"/>
      <c r="C89" s="650"/>
    </row>
    <row r="90" spans="1:3" x14ac:dyDescent="0.3">
      <c r="B90" s="651"/>
      <c r="C90" s="652" t="str">
        <f>'4'!I6</f>
        <v>6 poreikis</v>
      </c>
    </row>
    <row r="91" spans="1:3" x14ac:dyDescent="0.3">
      <c r="A91" s="2" t="s">
        <v>16</v>
      </c>
      <c r="B91" s="509" t="str">
        <f>B74</f>
        <v>Poreikis</v>
      </c>
      <c r="C91" s="644">
        <f>'4'!I7</f>
        <v>0</v>
      </c>
    </row>
    <row r="92" spans="1:3" x14ac:dyDescent="0.3">
      <c r="A92" s="2" t="s">
        <v>17</v>
      </c>
      <c r="B92" s="509" t="str">
        <f t="shared" ref="B92:B105" si="4">B75</f>
        <v>Poreikio sąsaja su stiprybėmis ir (arba) galimybėmis</v>
      </c>
      <c r="C92" s="645">
        <f>'4'!I8</f>
        <v>0</v>
      </c>
    </row>
    <row r="93" spans="1:3" x14ac:dyDescent="0.3">
      <c r="A93" s="2" t="s">
        <v>79</v>
      </c>
      <c r="B93" s="509" t="str">
        <f t="shared" si="4"/>
        <v>Poreikio sąsaja su silpnybėmis ir (arba) grėsmėmis</v>
      </c>
      <c r="C93" s="645">
        <f>'4'!I9</f>
        <v>0</v>
      </c>
    </row>
    <row r="94" spans="1:3" ht="43.2" x14ac:dyDescent="0.3">
      <c r="A94" s="2" t="s">
        <v>80</v>
      </c>
      <c r="B94" s="509" t="str">
        <f t="shared" si="4"/>
        <v>Poreikio sąsaja su situacijos analizės rodikliais (poreikio dydžio, problemos masto, intervencijos poreikio kiekybinis pagrindimas)</v>
      </c>
      <c r="C94" s="645">
        <f>'4'!I10</f>
        <v>0</v>
      </c>
    </row>
    <row r="95" spans="1:3" ht="28.8" x14ac:dyDescent="0.3">
      <c r="A95" s="2" t="s">
        <v>81</v>
      </c>
      <c r="B95" s="509" t="str">
        <f t="shared" si="4"/>
        <v>Poreikio sąsaja su aukštesnio lygmens strateginiais dokumentais</v>
      </c>
      <c r="C95" s="645">
        <f>'4'!I11</f>
        <v>0</v>
      </c>
    </row>
    <row r="96" spans="1:3" x14ac:dyDescent="0.3">
      <c r="A96" s="2" t="s">
        <v>82</v>
      </c>
      <c r="B96" s="509" t="str">
        <f t="shared" si="4"/>
        <v>Poreikio sąsaja su VVG teritorijos gyventojų nuomone</v>
      </c>
      <c r="C96" s="645">
        <f>'4'!I12</f>
        <v>0</v>
      </c>
    </row>
    <row r="97" spans="1:3" x14ac:dyDescent="0.3">
      <c r="A97" s="2" t="s">
        <v>83</v>
      </c>
      <c r="B97" s="509" t="str">
        <f t="shared" si="4"/>
        <v>Poreikį tenkinančių VPS priemonių skaičius</v>
      </c>
      <c r="C97" s="646">
        <f>'4'!I13</f>
        <v>0</v>
      </c>
    </row>
    <row r="98" spans="1:3" x14ac:dyDescent="0.3">
      <c r="A98" s="2" t="s">
        <v>84</v>
      </c>
      <c r="B98" s="509" t="str">
        <f t="shared" si="4"/>
        <v>Susijęs nacionalinis poreikis 1</v>
      </c>
      <c r="C98" s="647" t="str">
        <f>'4'!I14</f>
        <v>Pasirinkite</v>
      </c>
    </row>
    <row r="99" spans="1:3" x14ac:dyDescent="0.3">
      <c r="A99" s="2" t="s">
        <v>85</v>
      </c>
      <c r="B99" s="509" t="str">
        <f t="shared" si="4"/>
        <v>Susijęs nacionalinis poreikis 2</v>
      </c>
      <c r="C99" s="647" t="str">
        <f>'4'!I15</f>
        <v>Pasirinkite</v>
      </c>
    </row>
    <row r="100" spans="1:3" x14ac:dyDescent="0.3">
      <c r="A100" s="2" t="s">
        <v>86</v>
      </c>
      <c r="B100" s="509" t="str">
        <f t="shared" si="4"/>
        <v>Susijęs nacionalinis poreikis 3</v>
      </c>
      <c r="C100" s="647" t="str">
        <f>'4'!I16</f>
        <v>Pasirinkite</v>
      </c>
    </row>
    <row r="101" spans="1:3" ht="28.8" x14ac:dyDescent="0.3">
      <c r="A101" s="2" t="s">
        <v>87</v>
      </c>
      <c r="B101" s="509" t="str">
        <f t="shared" si="4"/>
        <v>Ar poreikis siejasi su rezultato rodikliu R.3 (skaitmeninės technologijos; pilnas rodiklio pavadinimas 6 lape)?</v>
      </c>
      <c r="C101" s="648" t="str">
        <f>'4'!I17</f>
        <v>Ne</v>
      </c>
    </row>
    <row r="102" spans="1:3" ht="28.8" x14ac:dyDescent="0.3">
      <c r="A102" s="2" t="s">
        <v>88</v>
      </c>
      <c r="B102" s="509" t="str">
        <f t="shared" si="4"/>
        <v>Ar poreikis siejasi su rezultato rodikliu R.37 (darbo vietos; pilnas rodiklio pavadinimas 6 lape)?</v>
      </c>
      <c r="C102" s="648" t="str">
        <f>'4'!I18</f>
        <v>Ne</v>
      </c>
    </row>
    <row r="103" spans="1:3" ht="28.8" x14ac:dyDescent="0.3">
      <c r="A103" s="2" t="s">
        <v>89</v>
      </c>
      <c r="B103" s="509" t="str">
        <f t="shared" si="4"/>
        <v>Poreikis siejasi su rezultato rodikliu R.39 (kaimo verslai; pilnas rodiklio pavadinimas 6 lape)</v>
      </c>
      <c r="C103" s="648" t="str">
        <f>'4'!I19</f>
        <v>Ne</v>
      </c>
    </row>
    <row r="104" spans="1:3" ht="28.8" x14ac:dyDescent="0.3">
      <c r="A104" s="2" t="s">
        <v>90</v>
      </c>
      <c r="B104" s="509" t="str">
        <f t="shared" si="4"/>
        <v>Poreikis siejasi su rezultato rodikliu R.41 (paslaugos ir infrastruktūra; pilnas rodiklio pavadinimas 6 lape)</v>
      </c>
      <c r="C104" s="648" t="str">
        <f>'4'!I20</f>
        <v>Ne</v>
      </c>
    </row>
    <row r="105" spans="1:3" ht="28.8" x14ac:dyDescent="0.3">
      <c r="A105" s="2" t="s">
        <v>91</v>
      </c>
      <c r="B105" s="509" t="str">
        <f t="shared" si="4"/>
        <v>Poreikis siejasi su rezultato rodikliu R.42 (socialinė įtrauktis; pilnas rodiklio pavadinimas 6 lape)</v>
      </c>
      <c r="C105" s="648" t="str">
        <f>'4'!I21</f>
        <v>Ne</v>
      </c>
    </row>
    <row r="106" spans="1:3" x14ac:dyDescent="0.3">
      <c r="B106" s="649"/>
      <c r="C106" s="650"/>
    </row>
    <row r="107" spans="1:3" x14ac:dyDescent="0.3">
      <c r="B107" s="651"/>
      <c r="C107" s="652" t="str">
        <f>'4'!J6</f>
        <v>7 poreikis</v>
      </c>
    </row>
    <row r="108" spans="1:3" x14ac:dyDescent="0.3">
      <c r="A108" s="2" t="s">
        <v>16</v>
      </c>
      <c r="B108" s="509" t="str">
        <f>B91</f>
        <v>Poreikis</v>
      </c>
      <c r="C108" s="644">
        <f>'4'!J7</f>
        <v>0</v>
      </c>
    </row>
    <row r="109" spans="1:3" x14ac:dyDescent="0.3">
      <c r="A109" s="2" t="s">
        <v>17</v>
      </c>
      <c r="B109" s="509" t="str">
        <f t="shared" ref="B109:B122" si="5">B92</f>
        <v>Poreikio sąsaja su stiprybėmis ir (arba) galimybėmis</v>
      </c>
      <c r="C109" s="645">
        <f>'4'!J8</f>
        <v>0</v>
      </c>
    </row>
    <row r="110" spans="1:3" x14ac:dyDescent="0.3">
      <c r="A110" s="2" t="s">
        <v>79</v>
      </c>
      <c r="B110" s="509" t="str">
        <f t="shared" si="5"/>
        <v>Poreikio sąsaja su silpnybėmis ir (arba) grėsmėmis</v>
      </c>
      <c r="C110" s="645">
        <f>'4'!J9</f>
        <v>0</v>
      </c>
    </row>
    <row r="111" spans="1:3" ht="43.2" x14ac:dyDescent="0.3">
      <c r="A111" s="2" t="s">
        <v>80</v>
      </c>
      <c r="B111" s="509" t="str">
        <f t="shared" si="5"/>
        <v>Poreikio sąsaja su situacijos analizės rodikliais (poreikio dydžio, problemos masto, intervencijos poreikio kiekybinis pagrindimas)</v>
      </c>
      <c r="C111" s="645">
        <f>'4'!J10</f>
        <v>0</v>
      </c>
    </row>
    <row r="112" spans="1:3" ht="28.8" x14ac:dyDescent="0.3">
      <c r="A112" s="2" t="s">
        <v>81</v>
      </c>
      <c r="B112" s="509" t="str">
        <f t="shared" si="5"/>
        <v>Poreikio sąsaja su aukštesnio lygmens strateginiais dokumentais</v>
      </c>
      <c r="C112" s="645">
        <f>'4'!J11</f>
        <v>0</v>
      </c>
    </row>
    <row r="113" spans="1:3" x14ac:dyDescent="0.3">
      <c r="A113" s="2" t="s">
        <v>82</v>
      </c>
      <c r="B113" s="509" t="str">
        <f t="shared" si="5"/>
        <v>Poreikio sąsaja su VVG teritorijos gyventojų nuomone</v>
      </c>
      <c r="C113" s="645">
        <f>'4'!J12</f>
        <v>0</v>
      </c>
    </row>
    <row r="114" spans="1:3" x14ac:dyDescent="0.3">
      <c r="A114" s="2" t="s">
        <v>83</v>
      </c>
      <c r="B114" s="509" t="str">
        <f t="shared" si="5"/>
        <v>Poreikį tenkinančių VPS priemonių skaičius</v>
      </c>
      <c r="C114" s="646">
        <f>'4'!J13</f>
        <v>0</v>
      </c>
    </row>
    <row r="115" spans="1:3" x14ac:dyDescent="0.3">
      <c r="A115" s="2" t="s">
        <v>84</v>
      </c>
      <c r="B115" s="509" t="str">
        <f t="shared" si="5"/>
        <v>Susijęs nacionalinis poreikis 1</v>
      </c>
      <c r="C115" s="647" t="str">
        <f>'4'!J14</f>
        <v>Pasirinkite</v>
      </c>
    </row>
    <row r="116" spans="1:3" x14ac:dyDescent="0.3">
      <c r="A116" s="2" t="s">
        <v>85</v>
      </c>
      <c r="B116" s="509" t="str">
        <f t="shared" si="5"/>
        <v>Susijęs nacionalinis poreikis 2</v>
      </c>
      <c r="C116" s="647" t="str">
        <f>'4'!J15</f>
        <v>Pasirinkite</v>
      </c>
    </row>
    <row r="117" spans="1:3" x14ac:dyDescent="0.3">
      <c r="A117" s="2" t="s">
        <v>86</v>
      </c>
      <c r="B117" s="509" t="str">
        <f t="shared" si="5"/>
        <v>Susijęs nacionalinis poreikis 3</v>
      </c>
      <c r="C117" s="647" t="str">
        <f>'4'!J16</f>
        <v>Pasirinkite</v>
      </c>
    </row>
    <row r="118" spans="1:3" ht="28.8" x14ac:dyDescent="0.3">
      <c r="A118" s="2" t="s">
        <v>87</v>
      </c>
      <c r="B118" s="509" t="str">
        <f t="shared" si="5"/>
        <v>Ar poreikis siejasi su rezultato rodikliu R.3 (skaitmeninės technologijos; pilnas rodiklio pavadinimas 6 lape)?</v>
      </c>
      <c r="C118" s="648" t="str">
        <f>'4'!J17</f>
        <v>Ne</v>
      </c>
    </row>
    <row r="119" spans="1:3" ht="28.8" x14ac:dyDescent="0.3">
      <c r="A119" s="2" t="s">
        <v>88</v>
      </c>
      <c r="B119" s="509" t="str">
        <f t="shared" si="5"/>
        <v>Ar poreikis siejasi su rezultato rodikliu R.37 (darbo vietos; pilnas rodiklio pavadinimas 6 lape)?</v>
      </c>
      <c r="C119" s="648" t="str">
        <f>'4'!J18</f>
        <v>Ne</v>
      </c>
    </row>
    <row r="120" spans="1:3" ht="28.8" x14ac:dyDescent="0.3">
      <c r="A120" s="2" t="s">
        <v>89</v>
      </c>
      <c r="B120" s="509" t="str">
        <f t="shared" si="5"/>
        <v>Poreikis siejasi su rezultato rodikliu R.39 (kaimo verslai; pilnas rodiklio pavadinimas 6 lape)</v>
      </c>
      <c r="C120" s="648" t="str">
        <f>'4'!J19</f>
        <v>Ne</v>
      </c>
    </row>
    <row r="121" spans="1:3" ht="28.8" x14ac:dyDescent="0.3">
      <c r="A121" s="2" t="s">
        <v>90</v>
      </c>
      <c r="B121" s="509" t="str">
        <f t="shared" si="5"/>
        <v>Poreikis siejasi su rezultato rodikliu R.41 (paslaugos ir infrastruktūra; pilnas rodiklio pavadinimas 6 lape)</v>
      </c>
      <c r="C121" s="648" t="str">
        <f>'4'!J20</f>
        <v>Ne</v>
      </c>
    </row>
    <row r="122" spans="1:3" ht="28.8" x14ac:dyDescent="0.3">
      <c r="A122" s="2" t="s">
        <v>91</v>
      </c>
      <c r="B122" s="509" t="str">
        <f t="shared" si="5"/>
        <v>Poreikis siejasi su rezultato rodikliu R.42 (socialinė įtrauktis; pilnas rodiklio pavadinimas 6 lape)</v>
      </c>
      <c r="C122" s="648" t="str">
        <f>'4'!J21</f>
        <v>Ne</v>
      </c>
    </row>
    <row r="123" spans="1:3" x14ac:dyDescent="0.3">
      <c r="B123" s="649"/>
      <c r="C123" s="650"/>
    </row>
    <row r="124" spans="1:3" x14ac:dyDescent="0.3">
      <c r="B124" s="651"/>
      <c r="C124" s="652" t="str">
        <f>'4'!K6</f>
        <v>8 poreikis</v>
      </c>
    </row>
    <row r="125" spans="1:3" x14ac:dyDescent="0.3">
      <c r="A125" s="2" t="s">
        <v>16</v>
      </c>
      <c r="B125" s="509" t="str">
        <f>B108</f>
        <v>Poreikis</v>
      </c>
      <c r="C125" s="644">
        <f>'4'!K7</f>
        <v>0</v>
      </c>
    </row>
    <row r="126" spans="1:3" x14ac:dyDescent="0.3">
      <c r="A126" s="2" t="s">
        <v>17</v>
      </c>
      <c r="B126" s="509" t="str">
        <f t="shared" ref="B126:B139" si="6">B109</f>
        <v>Poreikio sąsaja su stiprybėmis ir (arba) galimybėmis</v>
      </c>
      <c r="C126" s="645">
        <f>'4'!K8</f>
        <v>0</v>
      </c>
    </row>
    <row r="127" spans="1:3" x14ac:dyDescent="0.3">
      <c r="A127" s="2" t="s">
        <v>79</v>
      </c>
      <c r="B127" s="509" t="str">
        <f t="shared" si="6"/>
        <v>Poreikio sąsaja su silpnybėmis ir (arba) grėsmėmis</v>
      </c>
      <c r="C127" s="645">
        <f>'4'!K9</f>
        <v>0</v>
      </c>
    </row>
    <row r="128" spans="1:3" ht="43.2" x14ac:dyDescent="0.3">
      <c r="A128" s="2" t="s">
        <v>80</v>
      </c>
      <c r="B128" s="509" t="str">
        <f t="shared" si="6"/>
        <v>Poreikio sąsaja su situacijos analizės rodikliais (poreikio dydžio, problemos masto, intervencijos poreikio kiekybinis pagrindimas)</v>
      </c>
      <c r="C128" s="645">
        <f>'4'!K10</f>
        <v>0</v>
      </c>
    </row>
    <row r="129" spans="1:3" ht="28.8" x14ac:dyDescent="0.3">
      <c r="A129" s="2" t="s">
        <v>81</v>
      </c>
      <c r="B129" s="509" t="str">
        <f t="shared" si="6"/>
        <v>Poreikio sąsaja su aukštesnio lygmens strateginiais dokumentais</v>
      </c>
      <c r="C129" s="645">
        <f>'4'!K11</f>
        <v>0</v>
      </c>
    </row>
    <row r="130" spans="1:3" x14ac:dyDescent="0.3">
      <c r="A130" s="2" t="s">
        <v>82</v>
      </c>
      <c r="B130" s="509" t="str">
        <f t="shared" si="6"/>
        <v>Poreikio sąsaja su VVG teritorijos gyventojų nuomone</v>
      </c>
      <c r="C130" s="645">
        <f>'4'!K12</f>
        <v>0</v>
      </c>
    </row>
    <row r="131" spans="1:3" x14ac:dyDescent="0.3">
      <c r="A131" s="2" t="s">
        <v>83</v>
      </c>
      <c r="B131" s="509" t="str">
        <f t="shared" si="6"/>
        <v>Poreikį tenkinančių VPS priemonių skaičius</v>
      </c>
      <c r="C131" s="646">
        <f>'4'!K13</f>
        <v>0</v>
      </c>
    </row>
    <row r="132" spans="1:3" x14ac:dyDescent="0.3">
      <c r="A132" s="2" t="s">
        <v>84</v>
      </c>
      <c r="B132" s="509" t="str">
        <f t="shared" si="6"/>
        <v>Susijęs nacionalinis poreikis 1</v>
      </c>
      <c r="C132" s="647" t="str">
        <f>'4'!K14</f>
        <v>Pasirinkite</v>
      </c>
    </row>
    <row r="133" spans="1:3" x14ac:dyDescent="0.3">
      <c r="A133" s="2" t="s">
        <v>85</v>
      </c>
      <c r="B133" s="509" t="str">
        <f t="shared" si="6"/>
        <v>Susijęs nacionalinis poreikis 2</v>
      </c>
      <c r="C133" s="647" t="str">
        <f>'4'!K15</f>
        <v>Pasirinkite</v>
      </c>
    </row>
    <row r="134" spans="1:3" x14ac:dyDescent="0.3">
      <c r="A134" s="2" t="s">
        <v>86</v>
      </c>
      <c r="B134" s="509" t="str">
        <f t="shared" si="6"/>
        <v>Susijęs nacionalinis poreikis 3</v>
      </c>
      <c r="C134" s="647" t="str">
        <f>'4'!K16</f>
        <v>Pasirinkite</v>
      </c>
    </row>
    <row r="135" spans="1:3" ht="28.8" x14ac:dyDescent="0.3">
      <c r="A135" s="2" t="s">
        <v>87</v>
      </c>
      <c r="B135" s="509" t="str">
        <f t="shared" si="6"/>
        <v>Ar poreikis siejasi su rezultato rodikliu R.3 (skaitmeninės technologijos; pilnas rodiklio pavadinimas 6 lape)?</v>
      </c>
      <c r="C135" s="648" t="str">
        <f>'4'!K17</f>
        <v>Ne</v>
      </c>
    </row>
    <row r="136" spans="1:3" ht="28.8" x14ac:dyDescent="0.3">
      <c r="A136" s="2" t="s">
        <v>88</v>
      </c>
      <c r="B136" s="509" t="str">
        <f t="shared" si="6"/>
        <v>Ar poreikis siejasi su rezultato rodikliu R.37 (darbo vietos; pilnas rodiklio pavadinimas 6 lape)?</v>
      </c>
      <c r="C136" s="648" t="str">
        <f>'4'!K18</f>
        <v>Ne</v>
      </c>
    </row>
    <row r="137" spans="1:3" ht="28.8" x14ac:dyDescent="0.3">
      <c r="A137" s="2" t="s">
        <v>89</v>
      </c>
      <c r="B137" s="509" t="str">
        <f t="shared" si="6"/>
        <v>Poreikis siejasi su rezultato rodikliu R.39 (kaimo verslai; pilnas rodiklio pavadinimas 6 lape)</v>
      </c>
      <c r="C137" s="648" t="str">
        <f>'4'!K19</f>
        <v>Ne</v>
      </c>
    </row>
    <row r="138" spans="1:3" ht="28.8" x14ac:dyDescent="0.3">
      <c r="A138" s="2" t="s">
        <v>90</v>
      </c>
      <c r="B138" s="509" t="str">
        <f t="shared" si="6"/>
        <v>Poreikis siejasi su rezultato rodikliu R.41 (paslaugos ir infrastruktūra; pilnas rodiklio pavadinimas 6 lape)</v>
      </c>
      <c r="C138" s="648" t="str">
        <f>'4'!K20</f>
        <v>Ne</v>
      </c>
    </row>
    <row r="139" spans="1:3" ht="28.8" x14ac:dyDescent="0.3">
      <c r="A139" s="2" t="s">
        <v>91</v>
      </c>
      <c r="B139" s="509" t="str">
        <f t="shared" si="6"/>
        <v>Poreikis siejasi su rezultato rodikliu R.42 (socialinė įtrauktis; pilnas rodiklio pavadinimas 6 lape)</v>
      </c>
      <c r="C139" s="648" t="str">
        <f>'4'!K21</f>
        <v>Ne</v>
      </c>
    </row>
    <row r="140" spans="1:3" x14ac:dyDescent="0.3">
      <c r="B140" s="649"/>
      <c r="C140" s="650"/>
    </row>
    <row r="141" spans="1:3" x14ac:dyDescent="0.3">
      <c r="B141" s="651"/>
      <c r="C141" s="652" t="str">
        <f>'4'!L6</f>
        <v>9 poreikis</v>
      </c>
    </row>
    <row r="142" spans="1:3" x14ac:dyDescent="0.3">
      <c r="A142" s="2" t="s">
        <v>16</v>
      </c>
      <c r="B142" s="509" t="str">
        <f>B125</f>
        <v>Poreikis</v>
      </c>
      <c r="C142" s="644">
        <f>'4'!L7</f>
        <v>0</v>
      </c>
    </row>
    <row r="143" spans="1:3" x14ac:dyDescent="0.3">
      <c r="A143" s="2" t="s">
        <v>17</v>
      </c>
      <c r="B143" s="509" t="str">
        <f t="shared" ref="B143:B156" si="7">B126</f>
        <v>Poreikio sąsaja su stiprybėmis ir (arba) galimybėmis</v>
      </c>
      <c r="C143" s="645">
        <f>'4'!L8</f>
        <v>0</v>
      </c>
    </row>
    <row r="144" spans="1:3" x14ac:dyDescent="0.3">
      <c r="A144" s="2" t="s">
        <v>79</v>
      </c>
      <c r="B144" s="509" t="str">
        <f t="shared" si="7"/>
        <v>Poreikio sąsaja su silpnybėmis ir (arba) grėsmėmis</v>
      </c>
      <c r="C144" s="645">
        <f>'4'!L9</f>
        <v>0</v>
      </c>
    </row>
    <row r="145" spans="1:3" ht="43.2" x14ac:dyDescent="0.3">
      <c r="A145" s="2" t="s">
        <v>80</v>
      </c>
      <c r="B145" s="509" t="str">
        <f t="shared" si="7"/>
        <v>Poreikio sąsaja su situacijos analizės rodikliais (poreikio dydžio, problemos masto, intervencijos poreikio kiekybinis pagrindimas)</v>
      </c>
      <c r="C145" s="645">
        <f>'4'!L10</f>
        <v>0</v>
      </c>
    </row>
    <row r="146" spans="1:3" ht="28.8" x14ac:dyDescent="0.3">
      <c r="A146" s="2" t="s">
        <v>81</v>
      </c>
      <c r="B146" s="509" t="str">
        <f t="shared" si="7"/>
        <v>Poreikio sąsaja su aukštesnio lygmens strateginiais dokumentais</v>
      </c>
      <c r="C146" s="645">
        <f>'4'!L11</f>
        <v>0</v>
      </c>
    </row>
    <row r="147" spans="1:3" x14ac:dyDescent="0.3">
      <c r="A147" s="2" t="s">
        <v>82</v>
      </c>
      <c r="B147" s="509" t="str">
        <f t="shared" si="7"/>
        <v>Poreikio sąsaja su VVG teritorijos gyventojų nuomone</v>
      </c>
      <c r="C147" s="645">
        <f>'4'!L12</f>
        <v>0</v>
      </c>
    </row>
    <row r="148" spans="1:3" x14ac:dyDescent="0.3">
      <c r="A148" s="2" t="s">
        <v>83</v>
      </c>
      <c r="B148" s="509" t="str">
        <f t="shared" si="7"/>
        <v>Poreikį tenkinančių VPS priemonių skaičius</v>
      </c>
      <c r="C148" s="646">
        <f>'4'!L13</f>
        <v>0</v>
      </c>
    </row>
    <row r="149" spans="1:3" x14ac:dyDescent="0.3">
      <c r="A149" s="2" t="s">
        <v>84</v>
      </c>
      <c r="B149" s="509" t="str">
        <f t="shared" si="7"/>
        <v>Susijęs nacionalinis poreikis 1</v>
      </c>
      <c r="C149" s="647" t="str">
        <f>'4'!L14</f>
        <v>Pasirinkite</v>
      </c>
    </row>
    <row r="150" spans="1:3" x14ac:dyDescent="0.3">
      <c r="A150" s="2" t="s">
        <v>85</v>
      </c>
      <c r="B150" s="509" t="str">
        <f t="shared" si="7"/>
        <v>Susijęs nacionalinis poreikis 2</v>
      </c>
      <c r="C150" s="647" t="str">
        <f>'4'!L15</f>
        <v>Pasirinkite</v>
      </c>
    </row>
    <row r="151" spans="1:3" x14ac:dyDescent="0.3">
      <c r="A151" s="2" t="s">
        <v>86</v>
      </c>
      <c r="B151" s="509" t="str">
        <f t="shared" si="7"/>
        <v>Susijęs nacionalinis poreikis 3</v>
      </c>
      <c r="C151" s="647" t="str">
        <f>'4'!L16</f>
        <v>Pasirinkite</v>
      </c>
    </row>
    <row r="152" spans="1:3" ht="28.8" x14ac:dyDescent="0.3">
      <c r="A152" s="2" t="s">
        <v>87</v>
      </c>
      <c r="B152" s="509" t="str">
        <f t="shared" si="7"/>
        <v>Ar poreikis siejasi su rezultato rodikliu R.3 (skaitmeninės technologijos; pilnas rodiklio pavadinimas 6 lape)?</v>
      </c>
      <c r="C152" s="648" t="str">
        <f>'4'!L17</f>
        <v>Ne</v>
      </c>
    </row>
    <row r="153" spans="1:3" ht="28.8" x14ac:dyDescent="0.3">
      <c r="A153" s="2" t="s">
        <v>88</v>
      </c>
      <c r="B153" s="509" t="str">
        <f t="shared" si="7"/>
        <v>Ar poreikis siejasi su rezultato rodikliu R.37 (darbo vietos; pilnas rodiklio pavadinimas 6 lape)?</v>
      </c>
      <c r="C153" s="648" t="str">
        <f>'4'!L18</f>
        <v>Ne</v>
      </c>
    </row>
    <row r="154" spans="1:3" ht="28.8" x14ac:dyDescent="0.3">
      <c r="A154" s="2" t="s">
        <v>89</v>
      </c>
      <c r="B154" s="509" t="str">
        <f t="shared" si="7"/>
        <v>Poreikis siejasi su rezultato rodikliu R.39 (kaimo verslai; pilnas rodiklio pavadinimas 6 lape)</v>
      </c>
      <c r="C154" s="648" t="str">
        <f>'4'!L19</f>
        <v>Ne</v>
      </c>
    </row>
    <row r="155" spans="1:3" ht="28.8" x14ac:dyDescent="0.3">
      <c r="A155" s="2" t="s">
        <v>90</v>
      </c>
      <c r="B155" s="509" t="str">
        <f t="shared" si="7"/>
        <v>Poreikis siejasi su rezultato rodikliu R.41 (paslaugos ir infrastruktūra; pilnas rodiklio pavadinimas 6 lape)</v>
      </c>
      <c r="C155" s="648" t="str">
        <f>'4'!L20</f>
        <v>Ne</v>
      </c>
    </row>
    <row r="156" spans="1:3" ht="28.8" x14ac:dyDescent="0.3">
      <c r="A156" s="2" t="s">
        <v>91</v>
      </c>
      <c r="B156" s="509" t="str">
        <f t="shared" si="7"/>
        <v>Poreikis siejasi su rezultato rodikliu R.42 (socialinė įtrauktis; pilnas rodiklio pavadinimas 6 lape)</v>
      </c>
      <c r="C156" s="648" t="str">
        <f>'4'!L21</f>
        <v>Ne</v>
      </c>
    </row>
    <row r="157" spans="1:3" x14ac:dyDescent="0.3">
      <c r="B157" s="649"/>
      <c r="C157" s="650"/>
    </row>
    <row r="158" spans="1:3" x14ac:dyDescent="0.3">
      <c r="B158" s="651"/>
      <c r="C158" s="652" t="str">
        <f>'4'!M6</f>
        <v>10 poreikis</v>
      </c>
    </row>
    <row r="159" spans="1:3" x14ac:dyDescent="0.3">
      <c r="A159" s="2" t="s">
        <v>16</v>
      </c>
      <c r="B159" s="509" t="str">
        <f>B142</f>
        <v>Poreikis</v>
      </c>
      <c r="C159" s="644">
        <f>'4'!M7</f>
        <v>0</v>
      </c>
    </row>
    <row r="160" spans="1:3" x14ac:dyDescent="0.3">
      <c r="A160" s="2" t="s">
        <v>17</v>
      </c>
      <c r="B160" s="509" t="str">
        <f t="shared" ref="B160:B173" si="8">B143</f>
        <v>Poreikio sąsaja su stiprybėmis ir (arba) galimybėmis</v>
      </c>
      <c r="C160" s="645">
        <f>'4'!M8</f>
        <v>0</v>
      </c>
    </row>
    <row r="161" spans="1:3" x14ac:dyDescent="0.3">
      <c r="A161" s="2" t="s">
        <v>79</v>
      </c>
      <c r="B161" s="509" t="str">
        <f t="shared" si="8"/>
        <v>Poreikio sąsaja su silpnybėmis ir (arba) grėsmėmis</v>
      </c>
      <c r="C161" s="645">
        <f>'4'!M9</f>
        <v>0</v>
      </c>
    </row>
    <row r="162" spans="1:3" ht="43.2" x14ac:dyDescent="0.3">
      <c r="A162" s="2" t="s">
        <v>80</v>
      </c>
      <c r="B162" s="509" t="str">
        <f t="shared" si="8"/>
        <v>Poreikio sąsaja su situacijos analizės rodikliais (poreikio dydžio, problemos masto, intervencijos poreikio kiekybinis pagrindimas)</v>
      </c>
      <c r="C162" s="645">
        <f>'4'!M10</f>
        <v>0</v>
      </c>
    </row>
    <row r="163" spans="1:3" ht="28.8" x14ac:dyDescent="0.3">
      <c r="A163" s="2" t="s">
        <v>81</v>
      </c>
      <c r="B163" s="509" t="str">
        <f t="shared" si="8"/>
        <v>Poreikio sąsaja su aukštesnio lygmens strateginiais dokumentais</v>
      </c>
      <c r="C163" s="645">
        <f>'4'!M11</f>
        <v>0</v>
      </c>
    </row>
    <row r="164" spans="1:3" x14ac:dyDescent="0.3">
      <c r="A164" s="2" t="s">
        <v>82</v>
      </c>
      <c r="B164" s="509" t="str">
        <f t="shared" si="8"/>
        <v>Poreikio sąsaja su VVG teritorijos gyventojų nuomone</v>
      </c>
      <c r="C164" s="645">
        <f>'4'!M12</f>
        <v>0</v>
      </c>
    </row>
    <row r="165" spans="1:3" x14ac:dyDescent="0.3">
      <c r="A165" s="2" t="s">
        <v>83</v>
      </c>
      <c r="B165" s="509" t="str">
        <f t="shared" si="8"/>
        <v>Poreikį tenkinančių VPS priemonių skaičius</v>
      </c>
      <c r="C165" s="646">
        <f>'4'!M13</f>
        <v>0</v>
      </c>
    </row>
    <row r="166" spans="1:3" x14ac:dyDescent="0.3">
      <c r="A166" s="2" t="s">
        <v>84</v>
      </c>
      <c r="B166" s="509" t="str">
        <f t="shared" si="8"/>
        <v>Susijęs nacionalinis poreikis 1</v>
      </c>
      <c r="C166" s="647" t="str">
        <f>'4'!M14</f>
        <v>Pasirinkite</v>
      </c>
    </row>
    <row r="167" spans="1:3" x14ac:dyDescent="0.3">
      <c r="A167" s="2" t="s">
        <v>85</v>
      </c>
      <c r="B167" s="509" t="str">
        <f t="shared" si="8"/>
        <v>Susijęs nacionalinis poreikis 2</v>
      </c>
      <c r="C167" s="647" t="str">
        <f>'4'!M15</f>
        <v>Pasirinkite</v>
      </c>
    </row>
    <row r="168" spans="1:3" x14ac:dyDescent="0.3">
      <c r="A168" s="2" t="s">
        <v>86</v>
      </c>
      <c r="B168" s="509" t="str">
        <f t="shared" si="8"/>
        <v>Susijęs nacionalinis poreikis 3</v>
      </c>
      <c r="C168" s="647" t="str">
        <f>'4'!M16</f>
        <v>Pasirinkite</v>
      </c>
    </row>
    <row r="169" spans="1:3" ht="28.8" x14ac:dyDescent="0.3">
      <c r="A169" s="2" t="s">
        <v>87</v>
      </c>
      <c r="B169" s="509" t="str">
        <f t="shared" si="8"/>
        <v>Ar poreikis siejasi su rezultato rodikliu R.3 (skaitmeninės technologijos; pilnas rodiklio pavadinimas 6 lape)?</v>
      </c>
      <c r="C169" s="648" t="str">
        <f>'4'!M17</f>
        <v>Ne</v>
      </c>
    </row>
    <row r="170" spans="1:3" ht="28.8" x14ac:dyDescent="0.3">
      <c r="A170" s="2" t="s">
        <v>88</v>
      </c>
      <c r="B170" s="509" t="str">
        <f t="shared" si="8"/>
        <v>Ar poreikis siejasi su rezultato rodikliu R.37 (darbo vietos; pilnas rodiklio pavadinimas 6 lape)?</v>
      </c>
      <c r="C170" s="648" t="str">
        <f>'4'!M18</f>
        <v>Ne</v>
      </c>
    </row>
    <row r="171" spans="1:3" ht="28.8" x14ac:dyDescent="0.3">
      <c r="A171" s="2" t="s">
        <v>89</v>
      </c>
      <c r="B171" s="509" t="str">
        <f t="shared" si="8"/>
        <v>Poreikis siejasi su rezultato rodikliu R.39 (kaimo verslai; pilnas rodiklio pavadinimas 6 lape)</v>
      </c>
      <c r="C171" s="648" t="str">
        <f>'4'!M19</f>
        <v>Ne</v>
      </c>
    </row>
    <row r="172" spans="1:3" ht="28.8" x14ac:dyDescent="0.3">
      <c r="A172" s="2" t="s">
        <v>90</v>
      </c>
      <c r="B172" s="509" t="str">
        <f t="shared" si="8"/>
        <v>Poreikis siejasi su rezultato rodikliu R.41 (paslaugos ir infrastruktūra; pilnas rodiklio pavadinimas 6 lape)</v>
      </c>
      <c r="C172" s="648" t="str">
        <f>'4'!M20</f>
        <v>Ne</v>
      </c>
    </row>
    <row r="173" spans="1:3" ht="28.8" x14ac:dyDescent="0.3">
      <c r="A173" s="2" t="s">
        <v>91</v>
      </c>
      <c r="B173" s="509" t="str">
        <f t="shared" si="8"/>
        <v>Poreikis siejasi su rezultato rodikliu R.42 (socialinė įtrauktis; pilnas rodiklio pavadinimas 6 lape)</v>
      </c>
      <c r="C173" s="648" t="str">
        <f>'4'!M21</f>
        <v>Ne</v>
      </c>
    </row>
    <row r="174" spans="1:3" x14ac:dyDescent="0.3">
      <c r="B174" s="649"/>
      <c r="C174" s="650"/>
    </row>
    <row r="175" spans="1:3" x14ac:dyDescent="0.3">
      <c r="B175" s="651"/>
      <c r="C175" s="652" t="str">
        <f>'4'!N6</f>
        <v>11 poreikis</v>
      </c>
    </row>
    <row r="176" spans="1:3" x14ac:dyDescent="0.3">
      <c r="A176" s="2" t="s">
        <v>16</v>
      </c>
      <c r="B176" s="509" t="str">
        <f>B159</f>
        <v>Poreikis</v>
      </c>
      <c r="C176" s="644">
        <f>'4'!N7</f>
        <v>0</v>
      </c>
    </row>
    <row r="177" spans="1:3" x14ac:dyDescent="0.3">
      <c r="A177" s="2" t="s">
        <v>17</v>
      </c>
      <c r="B177" s="509" t="str">
        <f t="shared" ref="B177:B190" si="9">B160</f>
        <v>Poreikio sąsaja su stiprybėmis ir (arba) galimybėmis</v>
      </c>
      <c r="C177" s="645">
        <f>'4'!N8</f>
        <v>0</v>
      </c>
    </row>
    <row r="178" spans="1:3" x14ac:dyDescent="0.3">
      <c r="A178" s="2" t="s">
        <v>79</v>
      </c>
      <c r="B178" s="509" t="str">
        <f t="shared" si="9"/>
        <v>Poreikio sąsaja su silpnybėmis ir (arba) grėsmėmis</v>
      </c>
      <c r="C178" s="645">
        <f>'4'!N9</f>
        <v>0</v>
      </c>
    </row>
    <row r="179" spans="1:3" ht="43.2" x14ac:dyDescent="0.3">
      <c r="A179" s="2" t="s">
        <v>80</v>
      </c>
      <c r="B179" s="509" t="str">
        <f t="shared" si="9"/>
        <v>Poreikio sąsaja su situacijos analizės rodikliais (poreikio dydžio, problemos masto, intervencijos poreikio kiekybinis pagrindimas)</v>
      </c>
      <c r="C179" s="645">
        <f>'4'!N10</f>
        <v>0</v>
      </c>
    </row>
    <row r="180" spans="1:3" ht="28.8" x14ac:dyDescent="0.3">
      <c r="A180" s="2" t="s">
        <v>81</v>
      </c>
      <c r="B180" s="509" t="str">
        <f t="shared" si="9"/>
        <v>Poreikio sąsaja su aukštesnio lygmens strateginiais dokumentais</v>
      </c>
      <c r="C180" s="645">
        <f>'4'!N11</f>
        <v>0</v>
      </c>
    </row>
    <row r="181" spans="1:3" x14ac:dyDescent="0.3">
      <c r="A181" s="2" t="s">
        <v>82</v>
      </c>
      <c r="B181" s="509" t="str">
        <f t="shared" si="9"/>
        <v>Poreikio sąsaja su VVG teritorijos gyventojų nuomone</v>
      </c>
      <c r="C181" s="645">
        <f>'4'!N12</f>
        <v>0</v>
      </c>
    </row>
    <row r="182" spans="1:3" x14ac:dyDescent="0.3">
      <c r="A182" s="2" t="s">
        <v>83</v>
      </c>
      <c r="B182" s="509" t="str">
        <f t="shared" si="9"/>
        <v>Poreikį tenkinančių VPS priemonių skaičius</v>
      </c>
      <c r="C182" s="646">
        <f>'4'!N13</f>
        <v>0</v>
      </c>
    </row>
    <row r="183" spans="1:3" x14ac:dyDescent="0.3">
      <c r="A183" s="2" t="s">
        <v>84</v>
      </c>
      <c r="B183" s="509" t="str">
        <f t="shared" si="9"/>
        <v>Susijęs nacionalinis poreikis 1</v>
      </c>
      <c r="C183" s="647" t="str">
        <f>'4'!N14</f>
        <v>Pasirinkite</v>
      </c>
    </row>
    <row r="184" spans="1:3" x14ac:dyDescent="0.3">
      <c r="A184" s="2" t="s">
        <v>85</v>
      </c>
      <c r="B184" s="509" t="str">
        <f t="shared" si="9"/>
        <v>Susijęs nacionalinis poreikis 2</v>
      </c>
      <c r="C184" s="647" t="str">
        <f>'4'!N15</f>
        <v>Pasirinkite</v>
      </c>
    </row>
    <row r="185" spans="1:3" x14ac:dyDescent="0.3">
      <c r="A185" s="2" t="s">
        <v>86</v>
      </c>
      <c r="B185" s="509" t="str">
        <f t="shared" si="9"/>
        <v>Susijęs nacionalinis poreikis 3</v>
      </c>
      <c r="C185" s="647" t="str">
        <f>'4'!N16</f>
        <v>Pasirinkite</v>
      </c>
    </row>
    <row r="186" spans="1:3" ht="28.8" x14ac:dyDescent="0.3">
      <c r="A186" s="2" t="s">
        <v>87</v>
      </c>
      <c r="B186" s="509" t="str">
        <f t="shared" si="9"/>
        <v>Ar poreikis siejasi su rezultato rodikliu R.3 (skaitmeninės technologijos; pilnas rodiklio pavadinimas 6 lape)?</v>
      </c>
      <c r="C186" s="648" t="str">
        <f>'4'!N17</f>
        <v>Ne</v>
      </c>
    </row>
    <row r="187" spans="1:3" ht="28.8" x14ac:dyDescent="0.3">
      <c r="A187" s="2" t="s">
        <v>88</v>
      </c>
      <c r="B187" s="509" t="str">
        <f t="shared" si="9"/>
        <v>Ar poreikis siejasi su rezultato rodikliu R.37 (darbo vietos; pilnas rodiklio pavadinimas 6 lape)?</v>
      </c>
      <c r="C187" s="648" t="str">
        <f>'4'!N18</f>
        <v>Ne</v>
      </c>
    </row>
    <row r="188" spans="1:3" ht="28.8" x14ac:dyDescent="0.3">
      <c r="A188" s="2" t="s">
        <v>89</v>
      </c>
      <c r="B188" s="509" t="str">
        <f t="shared" si="9"/>
        <v>Poreikis siejasi su rezultato rodikliu R.39 (kaimo verslai; pilnas rodiklio pavadinimas 6 lape)</v>
      </c>
      <c r="C188" s="648" t="str">
        <f>'4'!N19</f>
        <v>Ne</v>
      </c>
    </row>
    <row r="189" spans="1:3" ht="28.8" x14ac:dyDescent="0.3">
      <c r="A189" s="2" t="s">
        <v>90</v>
      </c>
      <c r="B189" s="509" t="str">
        <f t="shared" si="9"/>
        <v>Poreikis siejasi su rezultato rodikliu R.41 (paslaugos ir infrastruktūra; pilnas rodiklio pavadinimas 6 lape)</v>
      </c>
      <c r="C189" s="648" t="str">
        <f>'4'!N20</f>
        <v>Ne</v>
      </c>
    </row>
    <row r="190" spans="1:3" ht="28.8" x14ac:dyDescent="0.3">
      <c r="A190" s="2" t="s">
        <v>91</v>
      </c>
      <c r="B190" s="509" t="str">
        <f t="shared" si="9"/>
        <v>Poreikis siejasi su rezultato rodikliu R.42 (socialinė įtrauktis; pilnas rodiklio pavadinimas 6 lape)</v>
      </c>
      <c r="C190" s="648" t="str">
        <f>'4'!N21</f>
        <v>Ne</v>
      </c>
    </row>
    <row r="191" spans="1:3" x14ac:dyDescent="0.3">
      <c r="B191" s="649"/>
      <c r="C191" s="650"/>
    </row>
    <row r="192" spans="1:3" x14ac:dyDescent="0.3">
      <c r="B192" s="651"/>
      <c r="C192" s="652" t="str">
        <f>'4'!O6</f>
        <v>12 poreikis</v>
      </c>
    </row>
    <row r="193" spans="1:3" x14ac:dyDescent="0.3">
      <c r="A193" s="2" t="s">
        <v>16</v>
      </c>
      <c r="B193" s="509" t="str">
        <f>B176</f>
        <v>Poreikis</v>
      </c>
      <c r="C193" s="644">
        <f>'4'!O7</f>
        <v>0</v>
      </c>
    </row>
    <row r="194" spans="1:3" x14ac:dyDescent="0.3">
      <c r="A194" s="2" t="s">
        <v>17</v>
      </c>
      <c r="B194" s="509" t="str">
        <f t="shared" ref="B194:B207" si="10">B177</f>
        <v>Poreikio sąsaja su stiprybėmis ir (arba) galimybėmis</v>
      </c>
      <c r="C194" s="645">
        <f>'4'!O8</f>
        <v>0</v>
      </c>
    </row>
    <row r="195" spans="1:3" x14ac:dyDescent="0.3">
      <c r="A195" s="2" t="s">
        <v>79</v>
      </c>
      <c r="B195" s="509" t="str">
        <f t="shared" si="10"/>
        <v>Poreikio sąsaja su silpnybėmis ir (arba) grėsmėmis</v>
      </c>
      <c r="C195" s="645">
        <f>'4'!O9</f>
        <v>0</v>
      </c>
    </row>
    <row r="196" spans="1:3" ht="43.2" x14ac:dyDescent="0.3">
      <c r="A196" s="2" t="s">
        <v>80</v>
      </c>
      <c r="B196" s="509" t="str">
        <f t="shared" si="10"/>
        <v>Poreikio sąsaja su situacijos analizės rodikliais (poreikio dydžio, problemos masto, intervencijos poreikio kiekybinis pagrindimas)</v>
      </c>
      <c r="C196" s="645">
        <f>'4'!O10</f>
        <v>0</v>
      </c>
    </row>
    <row r="197" spans="1:3" ht="28.8" x14ac:dyDescent="0.3">
      <c r="A197" s="2" t="s">
        <v>81</v>
      </c>
      <c r="B197" s="509" t="str">
        <f t="shared" si="10"/>
        <v>Poreikio sąsaja su aukštesnio lygmens strateginiais dokumentais</v>
      </c>
      <c r="C197" s="645">
        <f>'4'!O11</f>
        <v>0</v>
      </c>
    </row>
    <row r="198" spans="1:3" x14ac:dyDescent="0.3">
      <c r="A198" s="2" t="s">
        <v>82</v>
      </c>
      <c r="B198" s="509" t="str">
        <f t="shared" si="10"/>
        <v>Poreikio sąsaja su VVG teritorijos gyventojų nuomone</v>
      </c>
      <c r="C198" s="645">
        <f>'4'!O12</f>
        <v>0</v>
      </c>
    </row>
    <row r="199" spans="1:3" x14ac:dyDescent="0.3">
      <c r="A199" s="2" t="s">
        <v>83</v>
      </c>
      <c r="B199" s="509" t="str">
        <f t="shared" si="10"/>
        <v>Poreikį tenkinančių VPS priemonių skaičius</v>
      </c>
      <c r="C199" s="646">
        <f>'4'!O13</f>
        <v>0</v>
      </c>
    </row>
    <row r="200" spans="1:3" x14ac:dyDescent="0.3">
      <c r="A200" s="2" t="s">
        <v>84</v>
      </c>
      <c r="B200" s="509" t="str">
        <f t="shared" si="10"/>
        <v>Susijęs nacionalinis poreikis 1</v>
      </c>
      <c r="C200" s="647" t="str">
        <f>'4'!O14</f>
        <v>Pasirinkite</v>
      </c>
    </row>
    <row r="201" spans="1:3" x14ac:dyDescent="0.3">
      <c r="A201" s="2" t="s">
        <v>85</v>
      </c>
      <c r="B201" s="509" t="str">
        <f t="shared" si="10"/>
        <v>Susijęs nacionalinis poreikis 2</v>
      </c>
      <c r="C201" s="647" t="str">
        <f>'4'!O15</f>
        <v>Pasirinkite</v>
      </c>
    </row>
    <row r="202" spans="1:3" x14ac:dyDescent="0.3">
      <c r="A202" s="2" t="s">
        <v>86</v>
      </c>
      <c r="B202" s="509" t="str">
        <f t="shared" si="10"/>
        <v>Susijęs nacionalinis poreikis 3</v>
      </c>
      <c r="C202" s="647" t="str">
        <f>'4'!O16</f>
        <v>Pasirinkite</v>
      </c>
    </row>
    <row r="203" spans="1:3" ht="28.8" x14ac:dyDescent="0.3">
      <c r="A203" s="2" t="s">
        <v>87</v>
      </c>
      <c r="B203" s="509" t="str">
        <f t="shared" si="10"/>
        <v>Ar poreikis siejasi su rezultato rodikliu R.3 (skaitmeninės technologijos; pilnas rodiklio pavadinimas 6 lape)?</v>
      </c>
      <c r="C203" s="648" t="str">
        <f>'4'!O17</f>
        <v>Ne</v>
      </c>
    </row>
    <row r="204" spans="1:3" ht="28.8" x14ac:dyDescent="0.3">
      <c r="A204" s="2" t="s">
        <v>88</v>
      </c>
      <c r="B204" s="509" t="str">
        <f t="shared" si="10"/>
        <v>Ar poreikis siejasi su rezultato rodikliu R.37 (darbo vietos; pilnas rodiklio pavadinimas 6 lape)?</v>
      </c>
      <c r="C204" s="648" t="str">
        <f>'4'!O18</f>
        <v>Ne</v>
      </c>
    </row>
    <row r="205" spans="1:3" ht="28.8" x14ac:dyDescent="0.3">
      <c r="A205" s="2" t="s">
        <v>89</v>
      </c>
      <c r="B205" s="509" t="str">
        <f t="shared" si="10"/>
        <v>Poreikis siejasi su rezultato rodikliu R.39 (kaimo verslai; pilnas rodiklio pavadinimas 6 lape)</v>
      </c>
      <c r="C205" s="648" t="str">
        <f>'4'!O19</f>
        <v>Ne</v>
      </c>
    </row>
    <row r="206" spans="1:3" ht="28.8" x14ac:dyDescent="0.3">
      <c r="A206" s="2" t="s">
        <v>90</v>
      </c>
      <c r="B206" s="509" t="str">
        <f t="shared" si="10"/>
        <v>Poreikis siejasi su rezultato rodikliu R.41 (paslaugos ir infrastruktūra; pilnas rodiklio pavadinimas 6 lape)</v>
      </c>
      <c r="C206" s="648" t="str">
        <f>'4'!O20</f>
        <v>Ne</v>
      </c>
    </row>
    <row r="207" spans="1:3" ht="28.8" x14ac:dyDescent="0.3">
      <c r="A207" s="2" t="s">
        <v>91</v>
      </c>
      <c r="B207" s="509" t="str">
        <f t="shared" si="10"/>
        <v>Poreikis siejasi su rezultato rodikliu R.42 (socialinė įtrauktis; pilnas rodiklio pavadinimas 6 lape)</v>
      </c>
      <c r="C207" s="648" t="str">
        <f>'4'!O21</f>
        <v>Ne</v>
      </c>
    </row>
    <row r="208" spans="1:3" x14ac:dyDescent="0.3">
      <c r="B208" s="649"/>
      <c r="C208" s="650"/>
    </row>
    <row r="209" spans="1:3" x14ac:dyDescent="0.3">
      <c r="B209" s="651"/>
      <c r="C209" s="652" t="str">
        <f>'4'!P6</f>
        <v>13 poreikis</v>
      </c>
    </row>
    <row r="210" spans="1:3" x14ac:dyDescent="0.3">
      <c r="A210" s="2" t="s">
        <v>16</v>
      </c>
      <c r="B210" s="509" t="str">
        <f>B193</f>
        <v>Poreikis</v>
      </c>
      <c r="C210" s="644">
        <f>'4'!P7</f>
        <v>0</v>
      </c>
    </row>
    <row r="211" spans="1:3" x14ac:dyDescent="0.3">
      <c r="A211" s="2" t="s">
        <v>17</v>
      </c>
      <c r="B211" s="509" t="str">
        <f t="shared" ref="B211:B224" si="11">B194</f>
        <v>Poreikio sąsaja su stiprybėmis ir (arba) galimybėmis</v>
      </c>
      <c r="C211" s="645">
        <f>'4'!P8</f>
        <v>0</v>
      </c>
    </row>
    <row r="212" spans="1:3" x14ac:dyDescent="0.3">
      <c r="A212" s="2" t="s">
        <v>79</v>
      </c>
      <c r="B212" s="509" t="str">
        <f t="shared" si="11"/>
        <v>Poreikio sąsaja su silpnybėmis ir (arba) grėsmėmis</v>
      </c>
      <c r="C212" s="645">
        <f>'4'!P9</f>
        <v>0</v>
      </c>
    </row>
    <row r="213" spans="1:3" ht="43.2" x14ac:dyDescent="0.3">
      <c r="A213" s="2" t="s">
        <v>80</v>
      </c>
      <c r="B213" s="509" t="str">
        <f t="shared" si="11"/>
        <v>Poreikio sąsaja su situacijos analizės rodikliais (poreikio dydžio, problemos masto, intervencijos poreikio kiekybinis pagrindimas)</v>
      </c>
      <c r="C213" s="645">
        <f>'4'!P10</f>
        <v>0</v>
      </c>
    </row>
    <row r="214" spans="1:3" ht="28.8" x14ac:dyDescent="0.3">
      <c r="A214" s="2" t="s">
        <v>81</v>
      </c>
      <c r="B214" s="509" t="str">
        <f t="shared" si="11"/>
        <v>Poreikio sąsaja su aukštesnio lygmens strateginiais dokumentais</v>
      </c>
      <c r="C214" s="645">
        <f>'4'!P11</f>
        <v>0</v>
      </c>
    </row>
    <row r="215" spans="1:3" x14ac:dyDescent="0.3">
      <c r="A215" s="2" t="s">
        <v>82</v>
      </c>
      <c r="B215" s="509" t="str">
        <f t="shared" si="11"/>
        <v>Poreikio sąsaja su VVG teritorijos gyventojų nuomone</v>
      </c>
      <c r="C215" s="645">
        <f>'4'!P12</f>
        <v>0</v>
      </c>
    </row>
    <row r="216" spans="1:3" x14ac:dyDescent="0.3">
      <c r="A216" s="2" t="s">
        <v>83</v>
      </c>
      <c r="B216" s="509" t="str">
        <f t="shared" si="11"/>
        <v>Poreikį tenkinančių VPS priemonių skaičius</v>
      </c>
      <c r="C216" s="646">
        <f>'4'!P13</f>
        <v>0</v>
      </c>
    </row>
    <row r="217" spans="1:3" x14ac:dyDescent="0.3">
      <c r="A217" s="2" t="s">
        <v>84</v>
      </c>
      <c r="B217" s="509" t="str">
        <f t="shared" si="11"/>
        <v>Susijęs nacionalinis poreikis 1</v>
      </c>
      <c r="C217" s="647" t="str">
        <f>'4'!P14</f>
        <v>Pasirinkite</v>
      </c>
    </row>
    <row r="218" spans="1:3" x14ac:dyDescent="0.3">
      <c r="A218" s="2" t="s">
        <v>85</v>
      </c>
      <c r="B218" s="509" t="str">
        <f t="shared" si="11"/>
        <v>Susijęs nacionalinis poreikis 2</v>
      </c>
      <c r="C218" s="647" t="str">
        <f>'4'!P15</f>
        <v>Pasirinkite</v>
      </c>
    </row>
    <row r="219" spans="1:3" x14ac:dyDescent="0.3">
      <c r="A219" s="2" t="s">
        <v>86</v>
      </c>
      <c r="B219" s="509" t="str">
        <f t="shared" si="11"/>
        <v>Susijęs nacionalinis poreikis 3</v>
      </c>
      <c r="C219" s="647" t="str">
        <f>'4'!P16</f>
        <v>Pasirinkite</v>
      </c>
    </row>
    <row r="220" spans="1:3" ht="28.8" x14ac:dyDescent="0.3">
      <c r="A220" s="2" t="s">
        <v>87</v>
      </c>
      <c r="B220" s="509" t="str">
        <f t="shared" si="11"/>
        <v>Ar poreikis siejasi su rezultato rodikliu R.3 (skaitmeninės technologijos; pilnas rodiklio pavadinimas 6 lape)?</v>
      </c>
      <c r="C220" s="648" t="str">
        <f>'4'!P17</f>
        <v>Ne</v>
      </c>
    </row>
    <row r="221" spans="1:3" ht="28.8" x14ac:dyDescent="0.3">
      <c r="A221" s="2" t="s">
        <v>88</v>
      </c>
      <c r="B221" s="509" t="str">
        <f t="shared" si="11"/>
        <v>Ar poreikis siejasi su rezultato rodikliu R.37 (darbo vietos; pilnas rodiklio pavadinimas 6 lape)?</v>
      </c>
      <c r="C221" s="648" t="str">
        <f>'4'!P18</f>
        <v>Ne</v>
      </c>
    </row>
    <row r="222" spans="1:3" ht="28.8" x14ac:dyDescent="0.3">
      <c r="A222" s="2" t="s">
        <v>89</v>
      </c>
      <c r="B222" s="509" t="str">
        <f t="shared" si="11"/>
        <v>Poreikis siejasi su rezultato rodikliu R.39 (kaimo verslai; pilnas rodiklio pavadinimas 6 lape)</v>
      </c>
      <c r="C222" s="648" t="str">
        <f>'4'!P19</f>
        <v>Ne</v>
      </c>
    </row>
    <row r="223" spans="1:3" ht="28.8" x14ac:dyDescent="0.3">
      <c r="A223" s="2" t="s">
        <v>90</v>
      </c>
      <c r="B223" s="509" t="str">
        <f t="shared" si="11"/>
        <v>Poreikis siejasi su rezultato rodikliu R.41 (paslaugos ir infrastruktūra; pilnas rodiklio pavadinimas 6 lape)</v>
      </c>
      <c r="C223" s="648" t="str">
        <f>'4'!P20</f>
        <v>Ne</v>
      </c>
    </row>
    <row r="224" spans="1:3" ht="28.8" x14ac:dyDescent="0.3">
      <c r="A224" s="2" t="s">
        <v>91</v>
      </c>
      <c r="B224" s="509" t="str">
        <f t="shared" si="11"/>
        <v>Poreikis siejasi su rezultato rodikliu R.42 (socialinė įtrauktis; pilnas rodiklio pavadinimas 6 lape)</v>
      </c>
      <c r="C224" s="648" t="str">
        <f>'4'!P21</f>
        <v>Ne</v>
      </c>
    </row>
    <row r="225" spans="1:3" x14ac:dyDescent="0.3">
      <c r="B225" s="649"/>
      <c r="C225" s="650"/>
    </row>
    <row r="226" spans="1:3" x14ac:dyDescent="0.3">
      <c r="B226" s="651"/>
      <c r="C226" s="652" t="str">
        <f>'4'!Q6</f>
        <v>14 poreikis</v>
      </c>
    </row>
    <row r="227" spans="1:3" x14ac:dyDescent="0.3">
      <c r="A227" s="2" t="s">
        <v>16</v>
      </c>
      <c r="B227" s="509" t="str">
        <f>B210</f>
        <v>Poreikis</v>
      </c>
      <c r="C227" s="644">
        <f>'4'!Q7</f>
        <v>0</v>
      </c>
    </row>
    <row r="228" spans="1:3" x14ac:dyDescent="0.3">
      <c r="A228" s="2" t="s">
        <v>17</v>
      </c>
      <c r="B228" s="509" t="str">
        <f t="shared" ref="B228:B241" si="12">B211</f>
        <v>Poreikio sąsaja su stiprybėmis ir (arba) galimybėmis</v>
      </c>
      <c r="C228" s="645">
        <f>'4'!Q8</f>
        <v>0</v>
      </c>
    </row>
    <row r="229" spans="1:3" x14ac:dyDescent="0.3">
      <c r="A229" s="2" t="s">
        <v>79</v>
      </c>
      <c r="B229" s="509" t="str">
        <f t="shared" si="12"/>
        <v>Poreikio sąsaja su silpnybėmis ir (arba) grėsmėmis</v>
      </c>
      <c r="C229" s="645">
        <f>'4'!Q9</f>
        <v>0</v>
      </c>
    </row>
    <row r="230" spans="1:3" ht="43.2" x14ac:dyDescent="0.3">
      <c r="A230" s="2" t="s">
        <v>80</v>
      </c>
      <c r="B230" s="509" t="str">
        <f t="shared" si="12"/>
        <v>Poreikio sąsaja su situacijos analizės rodikliais (poreikio dydžio, problemos masto, intervencijos poreikio kiekybinis pagrindimas)</v>
      </c>
      <c r="C230" s="645">
        <f>'4'!Q10</f>
        <v>0</v>
      </c>
    </row>
    <row r="231" spans="1:3" ht="28.8" x14ac:dyDescent="0.3">
      <c r="A231" s="2" t="s">
        <v>81</v>
      </c>
      <c r="B231" s="509" t="str">
        <f t="shared" si="12"/>
        <v>Poreikio sąsaja su aukštesnio lygmens strateginiais dokumentais</v>
      </c>
      <c r="C231" s="645">
        <f>'4'!Q11</f>
        <v>0</v>
      </c>
    </row>
    <row r="232" spans="1:3" x14ac:dyDescent="0.3">
      <c r="A232" s="2" t="s">
        <v>82</v>
      </c>
      <c r="B232" s="509" t="str">
        <f t="shared" si="12"/>
        <v>Poreikio sąsaja su VVG teritorijos gyventojų nuomone</v>
      </c>
      <c r="C232" s="645">
        <f>'4'!Q12</f>
        <v>0</v>
      </c>
    </row>
    <row r="233" spans="1:3" x14ac:dyDescent="0.3">
      <c r="A233" s="2" t="s">
        <v>83</v>
      </c>
      <c r="B233" s="509" t="str">
        <f t="shared" si="12"/>
        <v>Poreikį tenkinančių VPS priemonių skaičius</v>
      </c>
      <c r="C233" s="646">
        <f>'4'!Q13</f>
        <v>0</v>
      </c>
    </row>
    <row r="234" spans="1:3" x14ac:dyDescent="0.3">
      <c r="A234" s="2" t="s">
        <v>84</v>
      </c>
      <c r="B234" s="509" t="str">
        <f t="shared" si="12"/>
        <v>Susijęs nacionalinis poreikis 1</v>
      </c>
      <c r="C234" s="647" t="str">
        <f>'4'!Q14</f>
        <v>Pasirinkite</v>
      </c>
    </row>
    <row r="235" spans="1:3" x14ac:dyDescent="0.3">
      <c r="A235" s="2" t="s">
        <v>85</v>
      </c>
      <c r="B235" s="509" t="str">
        <f t="shared" si="12"/>
        <v>Susijęs nacionalinis poreikis 2</v>
      </c>
      <c r="C235" s="647" t="str">
        <f>'4'!Q15</f>
        <v>Pasirinkite</v>
      </c>
    </row>
    <row r="236" spans="1:3" x14ac:dyDescent="0.3">
      <c r="A236" s="2" t="s">
        <v>86</v>
      </c>
      <c r="B236" s="509" t="str">
        <f t="shared" si="12"/>
        <v>Susijęs nacionalinis poreikis 3</v>
      </c>
      <c r="C236" s="647" t="str">
        <f>'4'!Q16</f>
        <v>Pasirinkite</v>
      </c>
    </row>
    <row r="237" spans="1:3" ht="28.8" x14ac:dyDescent="0.3">
      <c r="A237" s="2" t="s">
        <v>87</v>
      </c>
      <c r="B237" s="509" t="str">
        <f t="shared" si="12"/>
        <v>Ar poreikis siejasi su rezultato rodikliu R.3 (skaitmeninės technologijos; pilnas rodiklio pavadinimas 6 lape)?</v>
      </c>
      <c r="C237" s="648" t="str">
        <f>'4'!Q17</f>
        <v>Ne</v>
      </c>
    </row>
    <row r="238" spans="1:3" ht="28.8" x14ac:dyDescent="0.3">
      <c r="A238" s="2" t="s">
        <v>88</v>
      </c>
      <c r="B238" s="509" t="str">
        <f t="shared" si="12"/>
        <v>Ar poreikis siejasi su rezultato rodikliu R.37 (darbo vietos; pilnas rodiklio pavadinimas 6 lape)?</v>
      </c>
      <c r="C238" s="648" t="str">
        <f>'4'!Q18</f>
        <v>Ne</v>
      </c>
    </row>
    <row r="239" spans="1:3" ht="28.8" x14ac:dyDescent="0.3">
      <c r="A239" s="2" t="s">
        <v>89</v>
      </c>
      <c r="B239" s="509" t="str">
        <f t="shared" si="12"/>
        <v>Poreikis siejasi su rezultato rodikliu R.39 (kaimo verslai; pilnas rodiklio pavadinimas 6 lape)</v>
      </c>
      <c r="C239" s="648" t="str">
        <f>'4'!Q19</f>
        <v>Ne</v>
      </c>
    </row>
    <row r="240" spans="1:3" ht="28.8" x14ac:dyDescent="0.3">
      <c r="A240" s="2" t="s">
        <v>90</v>
      </c>
      <c r="B240" s="509" t="str">
        <f t="shared" si="12"/>
        <v>Poreikis siejasi su rezultato rodikliu R.41 (paslaugos ir infrastruktūra; pilnas rodiklio pavadinimas 6 lape)</v>
      </c>
      <c r="C240" s="648" t="str">
        <f>'4'!Q20</f>
        <v>Ne</v>
      </c>
    </row>
    <row r="241" spans="1:3" ht="28.8" x14ac:dyDescent="0.3">
      <c r="A241" s="2" t="s">
        <v>91</v>
      </c>
      <c r="B241" s="509" t="str">
        <f t="shared" si="12"/>
        <v>Poreikis siejasi su rezultato rodikliu R.42 (socialinė įtrauktis; pilnas rodiklio pavadinimas 6 lape)</v>
      </c>
      <c r="C241" s="648" t="str">
        <f>'4'!Q21</f>
        <v>Ne</v>
      </c>
    </row>
    <row r="242" spans="1:3" x14ac:dyDescent="0.3">
      <c r="B242" s="649"/>
      <c r="C242" s="650"/>
    </row>
    <row r="243" spans="1:3" x14ac:dyDescent="0.3">
      <c r="B243" s="651"/>
      <c r="C243" s="652" t="str">
        <f>'4'!R6</f>
        <v>15 poreikis</v>
      </c>
    </row>
    <row r="244" spans="1:3" x14ac:dyDescent="0.3">
      <c r="A244" s="2" t="s">
        <v>16</v>
      </c>
      <c r="B244" s="509" t="str">
        <f>B227</f>
        <v>Poreikis</v>
      </c>
      <c r="C244" s="644">
        <f>'4'!R7</f>
        <v>0</v>
      </c>
    </row>
    <row r="245" spans="1:3" x14ac:dyDescent="0.3">
      <c r="A245" s="2" t="s">
        <v>17</v>
      </c>
      <c r="B245" s="509" t="str">
        <f t="shared" ref="B245:B258" si="13">B228</f>
        <v>Poreikio sąsaja su stiprybėmis ir (arba) galimybėmis</v>
      </c>
      <c r="C245" s="645">
        <f>'4'!R8</f>
        <v>0</v>
      </c>
    </row>
    <row r="246" spans="1:3" x14ac:dyDescent="0.3">
      <c r="A246" s="2" t="s">
        <v>79</v>
      </c>
      <c r="B246" s="509" t="str">
        <f t="shared" si="13"/>
        <v>Poreikio sąsaja su silpnybėmis ir (arba) grėsmėmis</v>
      </c>
      <c r="C246" s="645">
        <f>'4'!R9</f>
        <v>0</v>
      </c>
    </row>
    <row r="247" spans="1:3" ht="43.2" x14ac:dyDescent="0.3">
      <c r="A247" s="2" t="s">
        <v>80</v>
      </c>
      <c r="B247" s="509" t="str">
        <f t="shared" si="13"/>
        <v>Poreikio sąsaja su situacijos analizės rodikliais (poreikio dydžio, problemos masto, intervencijos poreikio kiekybinis pagrindimas)</v>
      </c>
      <c r="C247" s="645">
        <f>'4'!R10</f>
        <v>0</v>
      </c>
    </row>
    <row r="248" spans="1:3" ht="28.8" x14ac:dyDescent="0.3">
      <c r="A248" s="2" t="s">
        <v>81</v>
      </c>
      <c r="B248" s="509" t="str">
        <f t="shared" si="13"/>
        <v>Poreikio sąsaja su aukštesnio lygmens strateginiais dokumentais</v>
      </c>
      <c r="C248" s="645">
        <f>'4'!R11</f>
        <v>0</v>
      </c>
    </row>
    <row r="249" spans="1:3" x14ac:dyDescent="0.3">
      <c r="A249" s="2" t="s">
        <v>82</v>
      </c>
      <c r="B249" s="509" t="str">
        <f t="shared" si="13"/>
        <v>Poreikio sąsaja su VVG teritorijos gyventojų nuomone</v>
      </c>
      <c r="C249" s="645">
        <f>'4'!R12</f>
        <v>0</v>
      </c>
    </row>
    <row r="250" spans="1:3" x14ac:dyDescent="0.3">
      <c r="A250" s="2" t="s">
        <v>83</v>
      </c>
      <c r="B250" s="509" t="str">
        <f t="shared" si="13"/>
        <v>Poreikį tenkinančių VPS priemonių skaičius</v>
      </c>
      <c r="C250" s="646">
        <f>'4'!R13</f>
        <v>0</v>
      </c>
    </row>
    <row r="251" spans="1:3" x14ac:dyDescent="0.3">
      <c r="A251" s="2" t="s">
        <v>84</v>
      </c>
      <c r="B251" s="509" t="str">
        <f t="shared" si="13"/>
        <v>Susijęs nacionalinis poreikis 1</v>
      </c>
      <c r="C251" s="647" t="str">
        <f>'4'!R14</f>
        <v>Pasirinkite</v>
      </c>
    </row>
    <row r="252" spans="1:3" x14ac:dyDescent="0.3">
      <c r="A252" s="2" t="s">
        <v>85</v>
      </c>
      <c r="B252" s="509" t="str">
        <f t="shared" si="13"/>
        <v>Susijęs nacionalinis poreikis 2</v>
      </c>
      <c r="C252" s="647" t="str">
        <f>'4'!R15</f>
        <v>Pasirinkite</v>
      </c>
    </row>
    <row r="253" spans="1:3" x14ac:dyDescent="0.3">
      <c r="A253" s="2" t="s">
        <v>86</v>
      </c>
      <c r="B253" s="509" t="str">
        <f t="shared" si="13"/>
        <v>Susijęs nacionalinis poreikis 3</v>
      </c>
      <c r="C253" s="647" t="str">
        <f>'4'!R16</f>
        <v>Pasirinkite</v>
      </c>
    </row>
    <row r="254" spans="1:3" ht="28.8" x14ac:dyDescent="0.3">
      <c r="A254" s="2" t="s">
        <v>87</v>
      </c>
      <c r="B254" s="509" t="str">
        <f t="shared" si="13"/>
        <v>Ar poreikis siejasi su rezultato rodikliu R.3 (skaitmeninės technologijos; pilnas rodiklio pavadinimas 6 lape)?</v>
      </c>
      <c r="C254" s="648" t="str">
        <f>'4'!R17</f>
        <v>Ne</v>
      </c>
    </row>
    <row r="255" spans="1:3" ht="28.8" x14ac:dyDescent="0.3">
      <c r="A255" s="2" t="s">
        <v>88</v>
      </c>
      <c r="B255" s="509" t="str">
        <f t="shared" si="13"/>
        <v>Ar poreikis siejasi su rezultato rodikliu R.37 (darbo vietos; pilnas rodiklio pavadinimas 6 lape)?</v>
      </c>
      <c r="C255" s="648" t="str">
        <f>'4'!R18</f>
        <v>Ne</v>
      </c>
    </row>
    <row r="256" spans="1:3" ht="28.8" x14ac:dyDescent="0.3">
      <c r="A256" s="2" t="s">
        <v>89</v>
      </c>
      <c r="B256" s="509" t="str">
        <f t="shared" si="13"/>
        <v>Poreikis siejasi su rezultato rodikliu R.39 (kaimo verslai; pilnas rodiklio pavadinimas 6 lape)</v>
      </c>
      <c r="C256" s="648" t="str">
        <f>'4'!R19</f>
        <v>Ne</v>
      </c>
    </row>
    <row r="257" spans="1:3" ht="28.8" x14ac:dyDescent="0.3">
      <c r="A257" s="2" t="s">
        <v>90</v>
      </c>
      <c r="B257" s="509" t="str">
        <f t="shared" si="13"/>
        <v>Poreikis siejasi su rezultato rodikliu R.41 (paslaugos ir infrastruktūra; pilnas rodiklio pavadinimas 6 lape)</v>
      </c>
      <c r="C257" s="648" t="str">
        <f>'4'!R20</f>
        <v>Ne</v>
      </c>
    </row>
    <row r="258" spans="1:3" ht="28.8" x14ac:dyDescent="0.3">
      <c r="A258" s="2" t="s">
        <v>91</v>
      </c>
      <c r="B258" s="509" t="str">
        <f t="shared" si="13"/>
        <v>Poreikis siejasi su rezultato rodikliu R.42 (socialinė įtrauktis; pilnas rodiklio pavadinimas 6 lape)</v>
      </c>
      <c r="C258" s="648" t="str">
        <f>'4'!R21</f>
        <v>Ne</v>
      </c>
    </row>
    <row r="259" spans="1:3" x14ac:dyDescent="0.3">
      <c r="B259" s="649"/>
      <c r="C259" s="650"/>
    </row>
    <row r="260" spans="1:3" x14ac:dyDescent="0.3">
      <c r="B260" s="651"/>
      <c r="C260" s="652" t="str">
        <f>'4'!S6</f>
        <v>16 poreikis</v>
      </c>
    </row>
    <row r="261" spans="1:3" x14ac:dyDescent="0.3">
      <c r="A261" s="2" t="s">
        <v>16</v>
      </c>
      <c r="B261" s="509" t="str">
        <f>B244</f>
        <v>Poreikis</v>
      </c>
      <c r="C261" s="644">
        <f>'4'!S7</f>
        <v>0</v>
      </c>
    </row>
    <row r="262" spans="1:3" x14ac:dyDescent="0.3">
      <c r="A262" s="2" t="s">
        <v>17</v>
      </c>
      <c r="B262" s="509" t="str">
        <f t="shared" ref="B262:B275" si="14">B245</f>
        <v>Poreikio sąsaja su stiprybėmis ir (arba) galimybėmis</v>
      </c>
      <c r="C262" s="645">
        <f>'4'!S8</f>
        <v>0</v>
      </c>
    </row>
    <row r="263" spans="1:3" x14ac:dyDescent="0.3">
      <c r="A263" s="2" t="s">
        <v>79</v>
      </c>
      <c r="B263" s="509" t="str">
        <f t="shared" si="14"/>
        <v>Poreikio sąsaja su silpnybėmis ir (arba) grėsmėmis</v>
      </c>
      <c r="C263" s="645">
        <f>'4'!S9</f>
        <v>0</v>
      </c>
    </row>
    <row r="264" spans="1:3" ht="43.2" x14ac:dyDescent="0.3">
      <c r="A264" s="2" t="s">
        <v>80</v>
      </c>
      <c r="B264" s="509" t="str">
        <f t="shared" si="14"/>
        <v>Poreikio sąsaja su situacijos analizės rodikliais (poreikio dydžio, problemos masto, intervencijos poreikio kiekybinis pagrindimas)</v>
      </c>
      <c r="C264" s="645">
        <f>'4'!S10</f>
        <v>0</v>
      </c>
    </row>
    <row r="265" spans="1:3" ht="28.8" x14ac:dyDescent="0.3">
      <c r="A265" s="2" t="s">
        <v>81</v>
      </c>
      <c r="B265" s="509" t="str">
        <f t="shared" si="14"/>
        <v>Poreikio sąsaja su aukštesnio lygmens strateginiais dokumentais</v>
      </c>
      <c r="C265" s="645">
        <f>'4'!S11</f>
        <v>0</v>
      </c>
    </row>
    <row r="266" spans="1:3" x14ac:dyDescent="0.3">
      <c r="A266" s="2" t="s">
        <v>82</v>
      </c>
      <c r="B266" s="509" t="str">
        <f t="shared" si="14"/>
        <v>Poreikio sąsaja su VVG teritorijos gyventojų nuomone</v>
      </c>
      <c r="C266" s="645">
        <f>'4'!S12</f>
        <v>0</v>
      </c>
    </row>
    <row r="267" spans="1:3" x14ac:dyDescent="0.3">
      <c r="A267" s="2" t="s">
        <v>83</v>
      </c>
      <c r="B267" s="509" t="str">
        <f t="shared" si="14"/>
        <v>Poreikį tenkinančių VPS priemonių skaičius</v>
      </c>
      <c r="C267" s="646">
        <f>'4'!S13</f>
        <v>0</v>
      </c>
    </row>
    <row r="268" spans="1:3" x14ac:dyDescent="0.3">
      <c r="A268" s="2" t="s">
        <v>84</v>
      </c>
      <c r="B268" s="509" t="str">
        <f t="shared" si="14"/>
        <v>Susijęs nacionalinis poreikis 1</v>
      </c>
      <c r="C268" s="647" t="str">
        <f>'4'!S14</f>
        <v>Pasirinkite</v>
      </c>
    </row>
    <row r="269" spans="1:3" x14ac:dyDescent="0.3">
      <c r="A269" s="2" t="s">
        <v>85</v>
      </c>
      <c r="B269" s="509" t="str">
        <f t="shared" si="14"/>
        <v>Susijęs nacionalinis poreikis 2</v>
      </c>
      <c r="C269" s="647" t="str">
        <f>'4'!S15</f>
        <v>Pasirinkite</v>
      </c>
    </row>
    <row r="270" spans="1:3" x14ac:dyDescent="0.3">
      <c r="A270" s="2" t="s">
        <v>86</v>
      </c>
      <c r="B270" s="509" t="str">
        <f t="shared" si="14"/>
        <v>Susijęs nacionalinis poreikis 3</v>
      </c>
      <c r="C270" s="647" t="str">
        <f>'4'!S16</f>
        <v>Pasirinkite</v>
      </c>
    </row>
    <row r="271" spans="1:3" ht="28.8" x14ac:dyDescent="0.3">
      <c r="A271" s="2" t="s">
        <v>87</v>
      </c>
      <c r="B271" s="509" t="str">
        <f t="shared" si="14"/>
        <v>Ar poreikis siejasi su rezultato rodikliu R.3 (skaitmeninės technologijos; pilnas rodiklio pavadinimas 6 lape)?</v>
      </c>
      <c r="C271" s="648" t="str">
        <f>'4'!S17</f>
        <v>Ne</v>
      </c>
    </row>
    <row r="272" spans="1:3" ht="28.8" x14ac:dyDescent="0.3">
      <c r="A272" s="2" t="s">
        <v>88</v>
      </c>
      <c r="B272" s="509" t="str">
        <f t="shared" si="14"/>
        <v>Ar poreikis siejasi su rezultato rodikliu R.37 (darbo vietos; pilnas rodiklio pavadinimas 6 lape)?</v>
      </c>
      <c r="C272" s="648" t="str">
        <f>'4'!S18</f>
        <v>Ne</v>
      </c>
    </row>
    <row r="273" spans="1:3" ht="28.8" x14ac:dyDescent="0.3">
      <c r="A273" s="2" t="s">
        <v>89</v>
      </c>
      <c r="B273" s="509" t="str">
        <f t="shared" si="14"/>
        <v>Poreikis siejasi su rezultato rodikliu R.39 (kaimo verslai; pilnas rodiklio pavadinimas 6 lape)</v>
      </c>
      <c r="C273" s="648" t="str">
        <f>'4'!S19</f>
        <v>Ne</v>
      </c>
    </row>
    <row r="274" spans="1:3" ht="28.8" x14ac:dyDescent="0.3">
      <c r="A274" s="2" t="s">
        <v>90</v>
      </c>
      <c r="B274" s="509" t="str">
        <f t="shared" si="14"/>
        <v>Poreikis siejasi su rezultato rodikliu R.41 (paslaugos ir infrastruktūra; pilnas rodiklio pavadinimas 6 lape)</v>
      </c>
      <c r="C274" s="648" t="str">
        <f>'4'!S20</f>
        <v>Ne</v>
      </c>
    </row>
    <row r="275" spans="1:3" ht="28.8" x14ac:dyDescent="0.3">
      <c r="A275" s="2" t="s">
        <v>91</v>
      </c>
      <c r="B275" s="509" t="str">
        <f t="shared" si="14"/>
        <v>Poreikis siejasi su rezultato rodikliu R.42 (socialinė įtrauktis; pilnas rodiklio pavadinimas 6 lape)</v>
      </c>
      <c r="C275" s="648" t="str">
        <f>'4'!S21</f>
        <v>Ne</v>
      </c>
    </row>
    <row r="276" spans="1:3" x14ac:dyDescent="0.3">
      <c r="B276" s="649"/>
      <c r="C276" s="650"/>
    </row>
    <row r="277" spans="1:3" x14ac:dyDescent="0.3">
      <c r="B277" s="651"/>
      <c r="C277" s="652" t="str">
        <f>'4'!T6</f>
        <v>17 poreikis</v>
      </c>
    </row>
    <row r="278" spans="1:3" x14ac:dyDescent="0.3">
      <c r="A278" s="2" t="s">
        <v>16</v>
      </c>
      <c r="B278" s="509" t="str">
        <f>B261</f>
        <v>Poreikis</v>
      </c>
      <c r="C278" s="644">
        <f>'4'!T7</f>
        <v>0</v>
      </c>
    </row>
    <row r="279" spans="1:3" x14ac:dyDescent="0.3">
      <c r="A279" s="2" t="s">
        <v>17</v>
      </c>
      <c r="B279" s="509" t="str">
        <f t="shared" ref="B279:B292" si="15">B262</f>
        <v>Poreikio sąsaja su stiprybėmis ir (arba) galimybėmis</v>
      </c>
      <c r="C279" s="645">
        <f>'4'!T8</f>
        <v>0</v>
      </c>
    </row>
    <row r="280" spans="1:3" x14ac:dyDescent="0.3">
      <c r="A280" s="2" t="s">
        <v>79</v>
      </c>
      <c r="B280" s="509" t="str">
        <f t="shared" si="15"/>
        <v>Poreikio sąsaja su silpnybėmis ir (arba) grėsmėmis</v>
      </c>
      <c r="C280" s="645">
        <f>'4'!T9</f>
        <v>0</v>
      </c>
    </row>
    <row r="281" spans="1:3" ht="43.2" x14ac:dyDescent="0.3">
      <c r="A281" s="2" t="s">
        <v>80</v>
      </c>
      <c r="B281" s="509" t="str">
        <f t="shared" si="15"/>
        <v>Poreikio sąsaja su situacijos analizės rodikliais (poreikio dydžio, problemos masto, intervencijos poreikio kiekybinis pagrindimas)</v>
      </c>
      <c r="C281" s="645">
        <f>'4'!T10</f>
        <v>0</v>
      </c>
    </row>
    <row r="282" spans="1:3" ht="28.8" x14ac:dyDescent="0.3">
      <c r="A282" s="2" t="s">
        <v>81</v>
      </c>
      <c r="B282" s="509" t="str">
        <f t="shared" si="15"/>
        <v>Poreikio sąsaja su aukštesnio lygmens strateginiais dokumentais</v>
      </c>
      <c r="C282" s="645">
        <f>'4'!T11</f>
        <v>0</v>
      </c>
    </row>
    <row r="283" spans="1:3" x14ac:dyDescent="0.3">
      <c r="A283" s="2" t="s">
        <v>82</v>
      </c>
      <c r="B283" s="509" t="str">
        <f t="shared" si="15"/>
        <v>Poreikio sąsaja su VVG teritorijos gyventojų nuomone</v>
      </c>
      <c r="C283" s="645">
        <f>'4'!T12</f>
        <v>0</v>
      </c>
    </row>
    <row r="284" spans="1:3" x14ac:dyDescent="0.3">
      <c r="A284" s="2" t="s">
        <v>83</v>
      </c>
      <c r="B284" s="509" t="str">
        <f t="shared" si="15"/>
        <v>Poreikį tenkinančių VPS priemonių skaičius</v>
      </c>
      <c r="C284" s="646">
        <f>'4'!T13</f>
        <v>0</v>
      </c>
    </row>
    <row r="285" spans="1:3" x14ac:dyDescent="0.3">
      <c r="A285" s="2" t="s">
        <v>84</v>
      </c>
      <c r="B285" s="509" t="str">
        <f t="shared" si="15"/>
        <v>Susijęs nacionalinis poreikis 1</v>
      </c>
      <c r="C285" s="647" t="str">
        <f>'4'!T14</f>
        <v>Pasirinkite</v>
      </c>
    </row>
    <row r="286" spans="1:3" x14ac:dyDescent="0.3">
      <c r="A286" s="2" t="s">
        <v>85</v>
      </c>
      <c r="B286" s="509" t="str">
        <f t="shared" si="15"/>
        <v>Susijęs nacionalinis poreikis 2</v>
      </c>
      <c r="C286" s="647" t="str">
        <f>'4'!T15</f>
        <v>Pasirinkite</v>
      </c>
    </row>
    <row r="287" spans="1:3" x14ac:dyDescent="0.3">
      <c r="A287" s="2" t="s">
        <v>86</v>
      </c>
      <c r="B287" s="509" t="str">
        <f t="shared" si="15"/>
        <v>Susijęs nacionalinis poreikis 3</v>
      </c>
      <c r="C287" s="647" t="str">
        <f>'4'!T16</f>
        <v>Pasirinkite</v>
      </c>
    </row>
    <row r="288" spans="1:3" ht="28.8" x14ac:dyDescent="0.3">
      <c r="A288" s="2" t="s">
        <v>87</v>
      </c>
      <c r="B288" s="509" t="str">
        <f t="shared" si="15"/>
        <v>Ar poreikis siejasi su rezultato rodikliu R.3 (skaitmeninės technologijos; pilnas rodiklio pavadinimas 6 lape)?</v>
      </c>
      <c r="C288" s="648" t="str">
        <f>'4'!T17</f>
        <v>Ne</v>
      </c>
    </row>
    <row r="289" spans="1:3" ht="28.8" x14ac:dyDescent="0.3">
      <c r="A289" s="2" t="s">
        <v>88</v>
      </c>
      <c r="B289" s="509" t="str">
        <f t="shared" si="15"/>
        <v>Ar poreikis siejasi su rezultato rodikliu R.37 (darbo vietos; pilnas rodiklio pavadinimas 6 lape)?</v>
      </c>
      <c r="C289" s="648" t="str">
        <f>'4'!T18</f>
        <v>Ne</v>
      </c>
    </row>
    <row r="290" spans="1:3" ht="28.8" x14ac:dyDescent="0.3">
      <c r="A290" s="2" t="s">
        <v>89</v>
      </c>
      <c r="B290" s="509" t="str">
        <f t="shared" si="15"/>
        <v>Poreikis siejasi su rezultato rodikliu R.39 (kaimo verslai; pilnas rodiklio pavadinimas 6 lape)</v>
      </c>
      <c r="C290" s="648" t="str">
        <f>'4'!T19</f>
        <v>Ne</v>
      </c>
    </row>
    <row r="291" spans="1:3" ht="28.8" x14ac:dyDescent="0.3">
      <c r="A291" s="2" t="s">
        <v>90</v>
      </c>
      <c r="B291" s="509" t="str">
        <f t="shared" si="15"/>
        <v>Poreikis siejasi su rezultato rodikliu R.41 (paslaugos ir infrastruktūra; pilnas rodiklio pavadinimas 6 lape)</v>
      </c>
      <c r="C291" s="648" t="str">
        <f>'4'!T20</f>
        <v>Ne</v>
      </c>
    </row>
    <row r="292" spans="1:3" ht="28.8" x14ac:dyDescent="0.3">
      <c r="A292" s="2" t="s">
        <v>91</v>
      </c>
      <c r="B292" s="509" t="str">
        <f t="shared" si="15"/>
        <v>Poreikis siejasi su rezultato rodikliu R.42 (socialinė įtrauktis; pilnas rodiklio pavadinimas 6 lape)</v>
      </c>
      <c r="C292" s="648" t="str">
        <f>'4'!T21</f>
        <v>Ne</v>
      </c>
    </row>
    <row r="293" spans="1:3" x14ac:dyDescent="0.3">
      <c r="B293" s="649"/>
      <c r="C293" s="650"/>
    </row>
    <row r="294" spans="1:3" x14ac:dyDescent="0.3">
      <c r="B294" s="651"/>
      <c r="C294" s="652" t="str">
        <f>'4'!U6</f>
        <v>18 poreikis</v>
      </c>
    </row>
    <row r="295" spans="1:3" x14ac:dyDescent="0.3">
      <c r="A295" s="2" t="s">
        <v>16</v>
      </c>
      <c r="B295" s="509" t="str">
        <f>B278</f>
        <v>Poreikis</v>
      </c>
      <c r="C295" s="644">
        <f>'4'!U7</f>
        <v>0</v>
      </c>
    </row>
    <row r="296" spans="1:3" x14ac:dyDescent="0.3">
      <c r="A296" s="2" t="s">
        <v>17</v>
      </c>
      <c r="B296" s="509" t="str">
        <f t="shared" ref="B296:B309" si="16">B279</f>
        <v>Poreikio sąsaja su stiprybėmis ir (arba) galimybėmis</v>
      </c>
      <c r="C296" s="645">
        <f>'4'!U8</f>
        <v>0</v>
      </c>
    </row>
    <row r="297" spans="1:3" x14ac:dyDescent="0.3">
      <c r="A297" s="2" t="s">
        <v>79</v>
      </c>
      <c r="B297" s="509" t="str">
        <f t="shared" si="16"/>
        <v>Poreikio sąsaja su silpnybėmis ir (arba) grėsmėmis</v>
      </c>
      <c r="C297" s="645">
        <f>'4'!U9</f>
        <v>0</v>
      </c>
    </row>
    <row r="298" spans="1:3" ht="43.2" x14ac:dyDescent="0.3">
      <c r="A298" s="2" t="s">
        <v>80</v>
      </c>
      <c r="B298" s="509" t="str">
        <f t="shared" si="16"/>
        <v>Poreikio sąsaja su situacijos analizės rodikliais (poreikio dydžio, problemos masto, intervencijos poreikio kiekybinis pagrindimas)</v>
      </c>
      <c r="C298" s="645">
        <f>'4'!U10</f>
        <v>0</v>
      </c>
    </row>
    <row r="299" spans="1:3" ht="28.8" x14ac:dyDescent="0.3">
      <c r="A299" s="2" t="s">
        <v>81</v>
      </c>
      <c r="B299" s="509" t="str">
        <f t="shared" si="16"/>
        <v>Poreikio sąsaja su aukštesnio lygmens strateginiais dokumentais</v>
      </c>
      <c r="C299" s="645">
        <f>'4'!U11</f>
        <v>0</v>
      </c>
    </row>
    <row r="300" spans="1:3" x14ac:dyDescent="0.3">
      <c r="A300" s="2" t="s">
        <v>82</v>
      </c>
      <c r="B300" s="509" t="str">
        <f t="shared" si="16"/>
        <v>Poreikio sąsaja su VVG teritorijos gyventojų nuomone</v>
      </c>
      <c r="C300" s="645">
        <f>'4'!U12</f>
        <v>0</v>
      </c>
    </row>
    <row r="301" spans="1:3" x14ac:dyDescent="0.3">
      <c r="A301" s="2" t="s">
        <v>83</v>
      </c>
      <c r="B301" s="509" t="str">
        <f t="shared" si="16"/>
        <v>Poreikį tenkinančių VPS priemonių skaičius</v>
      </c>
      <c r="C301" s="646">
        <f>'4'!U13</f>
        <v>0</v>
      </c>
    </row>
    <row r="302" spans="1:3" x14ac:dyDescent="0.3">
      <c r="A302" s="2" t="s">
        <v>84</v>
      </c>
      <c r="B302" s="509" t="str">
        <f t="shared" si="16"/>
        <v>Susijęs nacionalinis poreikis 1</v>
      </c>
      <c r="C302" s="647" t="str">
        <f>'4'!U14</f>
        <v>Pasirinkite</v>
      </c>
    </row>
    <row r="303" spans="1:3" x14ac:dyDescent="0.3">
      <c r="A303" s="2" t="s">
        <v>85</v>
      </c>
      <c r="B303" s="509" t="str">
        <f t="shared" si="16"/>
        <v>Susijęs nacionalinis poreikis 2</v>
      </c>
      <c r="C303" s="647" t="str">
        <f>'4'!U15</f>
        <v>Pasirinkite</v>
      </c>
    </row>
    <row r="304" spans="1:3" x14ac:dyDescent="0.3">
      <c r="A304" s="2" t="s">
        <v>86</v>
      </c>
      <c r="B304" s="509" t="str">
        <f t="shared" si="16"/>
        <v>Susijęs nacionalinis poreikis 3</v>
      </c>
      <c r="C304" s="647" t="str">
        <f>'4'!U16</f>
        <v>Pasirinkite</v>
      </c>
    </row>
    <row r="305" spans="1:3" ht="28.8" x14ac:dyDescent="0.3">
      <c r="A305" s="2" t="s">
        <v>87</v>
      </c>
      <c r="B305" s="509" t="str">
        <f t="shared" si="16"/>
        <v>Ar poreikis siejasi su rezultato rodikliu R.3 (skaitmeninės technologijos; pilnas rodiklio pavadinimas 6 lape)?</v>
      </c>
      <c r="C305" s="648" t="str">
        <f>'4'!U17</f>
        <v>Ne</v>
      </c>
    </row>
    <row r="306" spans="1:3" ht="28.8" x14ac:dyDescent="0.3">
      <c r="A306" s="2" t="s">
        <v>88</v>
      </c>
      <c r="B306" s="509" t="str">
        <f t="shared" si="16"/>
        <v>Ar poreikis siejasi su rezultato rodikliu R.37 (darbo vietos; pilnas rodiklio pavadinimas 6 lape)?</v>
      </c>
      <c r="C306" s="648" t="str">
        <f>'4'!U18</f>
        <v>Ne</v>
      </c>
    </row>
    <row r="307" spans="1:3" ht="28.8" x14ac:dyDescent="0.3">
      <c r="A307" s="2" t="s">
        <v>89</v>
      </c>
      <c r="B307" s="509" t="str">
        <f t="shared" si="16"/>
        <v>Poreikis siejasi su rezultato rodikliu R.39 (kaimo verslai; pilnas rodiklio pavadinimas 6 lape)</v>
      </c>
      <c r="C307" s="648" t="str">
        <f>'4'!U19</f>
        <v>Ne</v>
      </c>
    </row>
    <row r="308" spans="1:3" ht="28.8" x14ac:dyDescent="0.3">
      <c r="A308" s="2" t="s">
        <v>90</v>
      </c>
      <c r="B308" s="509" t="str">
        <f t="shared" si="16"/>
        <v>Poreikis siejasi su rezultato rodikliu R.41 (paslaugos ir infrastruktūra; pilnas rodiklio pavadinimas 6 lape)</v>
      </c>
      <c r="C308" s="648" t="str">
        <f>'4'!U20</f>
        <v>Ne</v>
      </c>
    </row>
    <row r="309" spans="1:3" ht="28.8" x14ac:dyDescent="0.3">
      <c r="A309" s="2" t="s">
        <v>91</v>
      </c>
      <c r="B309" s="509" t="str">
        <f t="shared" si="16"/>
        <v>Poreikis siejasi su rezultato rodikliu R.42 (socialinė įtrauktis; pilnas rodiklio pavadinimas 6 lape)</v>
      </c>
      <c r="C309" s="648" t="str">
        <f>'4'!U21</f>
        <v>Ne</v>
      </c>
    </row>
    <row r="310" spans="1:3" x14ac:dyDescent="0.3">
      <c r="B310" s="649"/>
      <c r="C310" s="650"/>
    </row>
    <row r="311" spans="1:3" x14ac:dyDescent="0.3">
      <c r="B311" s="651"/>
      <c r="C311" s="652" t="str">
        <f>'4'!V6</f>
        <v>19 poreikis</v>
      </c>
    </row>
    <row r="312" spans="1:3" x14ac:dyDescent="0.3">
      <c r="A312" s="2" t="s">
        <v>16</v>
      </c>
      <c r="B312" s="509" t="str">
        <f>B295</f>
        <v>Poreikis</v>
      </c>
      <c r="C312" s="644">
        <f>'4'!V7</f>
        <v>0</v>
      </c>
    </row>
    <row r="313" spans="1:3" x14ac:dyDescent="0.3">
      <c r="A313" s="2" t="s">
        <v>17</v>
      </c>
      <c r="B313" s="509" t="str">
        <f t="shared" ref="B313:B326" si="17">B296</f>
        <v>Poreikio sąsaja su stiprybėmis ir (arba) galimybėmis</v>
      </c>
      <c r="C313" s="645">
        <f>'4'!V8</f>
        <v>0</v>
      </c>
    </row>
    <row r="314" spans="1:3" x14ac:dyDescent="0.3">
      <c r="A314" s="2" t="s">
        <v>79</v>
      </c>
      <c r="B314" s="509" t="str">
        <f t="shared" si="17"/>
        <v>Poreikio sąsaja su silpnybėmis ir (arba) grėsmėmis</v>
      </c>
      <c r="C314" s="645">
        <f>'4'!V9</f>
        <v>0</v>
      </c>
    </row>
    <row r="315" spans="1:3" ht="43.2" x14ac:dyDescent="0.3">
      <c r="A315" s="2" t="s">
        <v>80</v>
      </c>
      <c r="B315" s="509" t="str">
        <f t="shared" si="17"/>
        <v>Poreikio sąsaja su situacijos analizės rodikliais (poreikio dydžio, problemos masto, intervencijos poreikio kiekybinis pagrindimas)</v>
      </c>
      <c r="C315" s="645">
        <f>'4'!V10</f>
        <v>0</v>
      </c>
    </row>
    <row r="316" spans="1:3" ht="28.8" x14ac:dyDescent="0.3">
      <c r="A316" s="2" t="s">
        <v>81</v>
      </c>
      <c r="B316" s="509" t="str">
        <f t="shared" si="17"/>
        <v>Poreikio sąsaja su aukštesnio lygmens strateginiais dokumentais</v>
      </c>
      <c r="C316" s="645">
        <f>'4'!V11</f>
        <v>0</v>
      </c>
    </row>
    <row r="317" spans="1:3" x14ac:dyDescent="0.3">
      <c r="A317" s="2" t="s">
        <v>82</v>
      </c>
      <c r="B317" s="509" t="str">
        <f t="shared" si="17"/>
        <v>Poreikio sąsaja su VVG teritorijos gyventojų nuomone</v>
      </c>
      <c r="C317" s="645">
        <f>'4'!V12</f>
        <v>0</v>
      </c>
    </row>
    <row r="318" spans="1:3" x14ac:dyDescent="0.3">
      <c r="A318" s="2" t="s">
        <v>83</v>
      </c>
      <c r="B318" s="509" t="str">
        <f t="shared" si="17"/>
        <v>Poreikį tenkinančių VPS priemonių skaičius</v>
      </c>
      <c r="C318" s="646">
        <f>'4'!V13</f>
        <v>0</v>
      </c>
    </row>
    <row r="319" spans="1:3" x14ac:dyDescent="0.3">
      <c r="A319" s="2" t="s">
        <v>84</v>
      </c>
      <c r="B319" s="509" t="str">
        <f t="shared" si="17"/>
        <v>Susijęs nacionalinis poreikis 1</v>
      </c>
      <c r="C319" s="647" t="str">
        <f>'4'!V14</f>
        <v>Pasirinkite</v>
      </c>
    </row>
    <row r="320" spans="1:3" x14ac:dyDescent="0.3">
      <c r="A320" s="2" t="s">
        <v>85</v>
      </c>
      <c r="B320" s="509" t="str">
        <f t="shared" si="17"/>
        <v>Susijęs nacionalinis poreikis 2</v>
      </c>
      <c r="C320" s="647" t="str">
        <f>'4'!V15</f>
        <v>Pasirinkite</v>
      </c>
    </row>
    <row r="321" spans="1:3" x14ac:dyDescent="0.3">
      <c r="A321" s="2" t="s">
        <v>86</v>
      </c>
      <c r="B321" s="509" t="str">
        <f t="shared" si="17"/>
        <v>Susijęs nacionalinis poreikis 3</v>
      </c>
      <c r="C321" s="647" t="str">
        <f>'4'!V16</f>
        <v>Pasirinkite</v>
      </c>
    </row>
    <row r="322" spans="1:3" ht="28.8" x14ac:dyDescent="0.3">
      <c r="A322" s="2" t="s">
        <v>87</v>
      </c>
      <c r="B322" s="509" t="str">
        <f t="shared" si="17"/>
        <v>Ar poreikis siejasi su rezultato rodikliu R.3 (skaitmeninės technologijos; pilnas rodiklio pavadinimas 6 lape)?</v>
      </c>
      <c r="C322" s="648" t="str">
        <f>'4'!V17</f>
        <v>Ne</v>
      </c>
    </row>
    <row r="323" spans="1:3" ht="28.8" x14ac:dyDescent="0.3">
      <c r="A323" s="2" t="s">
        <v>88</v>
      </c>
      <c r="B323" s="509" t="str">
        <f t="shared" si="17"/>
        <v>Ar poreikis siejasi su rezultato rodikliu R.37 (darbo vietos; pilnas rodiklio pavadinimas 6 lape)?</v>
      </c>
      <c r="C323" s="648" t="str">
        <f>'4'!V18</f>
        <v>Ne</v>
      </c>
    </row>
    <row r="324" spans="1:3" ht="28.8" x14ac:dyDescent="0.3">
      <c r="A324" s="2" t="s">
        <v>89</v>
      </c>
      <c r="B324" s="509" t="str">
        <f t="shared" si="17"/>
        <v>Poreikis siejasi su rezultato rodikliu R.39 (kaimo verslai; pilnas rodiklio pavadinimas 6 lape)</v>
      </c>
      <c r="C324" s="648" t="str">
        <f>'4'!V19</f>
        <v>Ne</v>
      </c>
    </row>
    <row r="325" spans="1:3" ht="28.8" x14ac:dyDescent="0.3">
      <c r="A325" s="2" t="s">
        <v>90</v>
      </c>
      <c r="B325" s="509" t="str">
        <f t="shared" si="17"/>
        <v>Poreikis siejasi su rezultato rodikliu R.41 (paslaugos ir infrastruktūra; pilnas rodiklio pavadinimas 6 lape)</v>
      </c>
      <c r="C325" s="648" t="str">
        <f>'4'!V20</f>
        <v>Ne</v>
      </c>
    </row>
    <row r="326" spans="1:3" ht="28.8" x14ac:dyDescent="0.3">
      <c r="A326" s="2" t="s">
        <v>91</v>
      </c>
      <c r="B326" s="509" t="str">
        <f t="shared" si="17"/>
        <v>Poreikis siejasi su rezultato rodikliu R.42 (socialinė įtrauktis; pilnas rodiklio pavadinimas 6 lape)</v>
      </c>
      <c r="C326" s="648" t="str">
        <f>'4'!V21</f>
        <v>Ne</v>
      </c>
    </row>
    <row r="327" spans="1:3" x14ac:dyDescent="0.3">
      <c r="B327" s="649"/>
      <c r="C327" s="650"/>
    </row>
    <row r="328" spans="1:3" x14ac:dyDescent="0.3">
      <c r="B328" s="651"/>
      <c r="C328" s="652" t="str">
        <f>'4'!W6</f>
        <v>20 poreikis</v>
      </c>
    </row>
    <row r="329" spans="1:3" x14ac:dyDescent="0.3">
      <c r="A329" s="2" t="s">
        <v>16</v>
      </c>
      <c r="B329" s="509" t="str">
        <f>B312</f>
        <v>Poreikis</v>
      </c>
      <c r="C329" s="644">
        <f>'4'!W7</f>
        <v>0</v>
      </c>
    </row>
    <row r="330" spans="1:3" x14ac:dyDescent="0.3">
      <c r="A330" s="2" t="s">
        <v>17</v>
      </c>
      <c r="B330" s="509" t="str">
        <f t="shared" ref="B330:B343" si="18">B313</f>
        <v>Poreikio sąsaja su stiprybėmis ir (arba) galimybėmis</v>
      </c>
      <c r="C330" s="645">
        <f>'4'!W8</f>
        <v>0</v>
      </c>
    </row>
    <row r="331" spans="1:3" x14ac:dyDescent="0.3">
      <c r="A331" s="2" t="s">
        <v>79</v>
      </c>
      <c r="B331" s="509" t="str">
        <f t="shared" si="18"/>
        <v>Poreikio sąsaja su silpnybėmis ir (arba) grėsmėmis</v>
      </c>
      <c r="C331" s="645">
        <f>'4'!W9</f>
        <v>0</v>
      </c>
    </row>
    <row r="332" spans="1:3" ht="43.2" x14ac:dyDescent="0.3">
      <c r="A332" s="2" t="s">
        <v>80</v>
      </c>
      <c r="B332" s="509" t="str">
        <f t="shared" si="18"/>
        <v>Poreikio sąsaja su situacijos analizės rodikliais (poreikio dydžio, problemos masto, intervencijos poreikio kiekybinis pagrindimas)</v>
      </c>
      <c r="C332" s="645">
        <f>'4'!W10</f>
        <v>0</v>
      </c>
    </row>
    <row r="333" spans="1:3" ht="28.8" x14ac:dyDescent="0.3">
      <c r="A333" s="2" t="s">
        <v>81</v>
      </c>
      <c r="B333" s="509" t="str">
        <f t="shared" si="18"/>
        <v>Poreikio sąsaja su aukštesnio lygmens strateginiais dokumentais</v>
      </c>
      <c r="C333" s="645">
        <f>'4'!W11</f>
        <v>0</v>
      </c>
    </row>
    <row r="334" spans="1:3" x14ac:dyDescent="0.3">
      <c r="A334" s="2" t="s">
        <v>82</v>
      </c>
      <c r="B334" s="509" t="str">
        <f t="shared" si="18"/>
        <v>Poreikio sąsaja su VVG teritorijos gyventojų nuomone</v>
      </c>
      <c r="C334" s="645">
        <f>'4'!W12</f>
        <v>0</v>
      </c>
    </row>
    <row r="335" spans="1:3" x14ac:dyDescent="0.3">
      <c r="A335" s="2" t="s">
        <v>83</v>
      </c>
      <c r="B335" s="509" t="str">
        <f t="shared" si="18"/>
        <v>Poreikį tenkinančių VPS priemonių skaičius</v>
      </c>
      <c r="C335" s="646">
        <f>'4'!W13</f>
        <v>0</v>
      </c>
    </row>
    <row r="336" spans="1:3" x14ac:dyDescent="0.3">
      <c r="A336" s="2" t="s">
        <v>84</v>
      </c>
      <c r="B336" s="509" t="str">
        <f t="shared" si="18"/>
        <v>Susijęs nacionalinis poreikis 1</v>
      </c>
      <c r="C336" s="647" t="str">
        <f>'4'!W14</f>
        <v>Pasirinkite</v>
      </c>
    </row>
    <row r="337" spans="1:3" x14ac:dyDescent="0.3">
      <c r="A337" s="2" t="s">
        <v>85</v>
      </c>
      <c r="B337" s="509" t="str">
        <f t="shared" si="18"/>
        <v>Susijęs nacionalinis poreikis 2</v>
      </c>
      <c r="C337" s="647" t="str">
        <f>'4'!W15</f>
        <v>Pasirinkite</v>
      </c>
    </row>
    <row r="338" spans="1:3" x14ac:dyDescent="0.3">
      <c r="A338" s="2" t="s">
        <v>86</v>
      </c>
      <c r="B338" s="509" t="str">
        <f t="shared" si="18"/>
        <v>Susijęs nacionalinis poreikis 3</v>
      </c>
      <c r="C338" s="647" t="str">
        <f>'4'!W16</f>
        <v>Pasirinkite</v>
      </c>
    </row>
    <row r="339" spans="1:3" ht="28.8" x14ac:dyDescent="0.3">
      <c r="A339" s="2" t="s">
        <v>87</v>
      </c>
      <c r="B339" s="509" t="str">
        <f t="shared" si="18"/>
        <v>Ar poreikis siejasi su rezultato rodikliu R.3 (skaitmeninės technologijos; pilnas rodiklio pavadinimas 6 lape)?</v>
      </c>
      <c r="C339" s="648" t="str">
        <f>'4'!W17</f>
        <v>Ne</v>
      </c>
    </row>
    <row r="340" spans="1:3" ht="28.8" x14ac:dyDescent="0.3">
      <c r="A340" s="2" t="s">
        <v>88</v>
      </c>
      <c r="B340" s="509" t="str">
        <f t="shared" si="18"/>
        <v>Ar poreikis siejasi su rezultato rodikliu R.37 (darbo vietos; pilnas rodiklio pavadinimas 6 lape)?</v>
      </c>
      <c r="C340" s="648" t="str">
        <f>'4'!W18</f>
        <v>Ne</v>
      </c>
    </row>
    <row r="341" spans="1:3" ht="28.8" x14ac:dyDescent="0.3">
      <c r="A341" s="2" t="s">
        <v>89</v>
      </c>
      <c r="B341" s="509" t="str">
        <f t="shared" si="18"/>
        <v>Poreikis siejasi su rezultato rodikliu R.39 (kaimo verslai; pilnas rodiklio pavadinimas 6 lape)</v>
      </c>
      <c r="C341" s="648" t="str">
        <f>'4'!W19</f>
        <v>Ne</v>
      </c>
    </row>
    <row r="342" spans="1:3" ht="28.8" x14ac:dyDescent="0.3">
      <c r="A342" s="2" t="s">
        <v>90</v>
      </c>
      <c r="B342" s="509" t="str">
        <f t="shared" si="18"/>
        <v>Poreikis siejasi su rezultato rodikliu R.41 (paslaugos ir infrastruktūra; pilnas rodiklio pavadinimas 6 lape)</v>
      </c>
      <c r="C342" s="648" t="str">
        <f>'4'!W20</f>
        <v>Ne</v>
      </c>
    </row>
    <row r="343" spans="1:3" ht="29.4" thickBot="1" x14ac:dyDescent="0.35">
      <c r="A343" s="2" t="s">
        <v>91</v>
      </c>
      <c r="B343" s="516" t="str">
        <f t="shared" si="18"/>
        <v>Poreikis siejasi su rezultato rodikliu R.42 (socialinė įtrauktis; pilnas rodiklio pavadinimas 6 lape)</v>
      </c>
      <c r="C343" s="653"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FFE1-FDF9-487F-8504-4B51BA4DE65E}">
  <sheetPr>
    <tabColor theme="9"/>
  </sheetPr>
  <dimension ref="A1:E1543"/>
  <sheetViews>
    <sheetView topLeftCell="A166" zoomScaleNormal="100" workbookViewId="0">
      <selection activeCell="C170" sqref="C170"/>
    </sheetView>
  </sheetViews>
  <sheetFormatPr defaultColWidth="9.109375" defaultRowHeight="14.4" x14ac:dyDescent="0.3"/>
  <cols>
    <col min="1" max="1" width="8.6640625" style="607" customWidth="1"/>
    <col min="2" max="2" width="50.6640625" style="1" customWidth="1"/>
    <col min="3" max="3" width="50.6640625" style="383" customWidth="1"/>
    <col min="4" max="16384" width="9.109375" style="13"/>
  </cols>
  <sheetData>
    <row r="1" spans="1:5" s="113" customFormat="1" ht="18" x14ac:dyDescent="0.3">
      <c r="A1" s="116" t="str">
        <f>'10'!A1</f>
        <v>10.</v>
      </c>
      <c r="B1" s="116" t="str">
        <f>'10'!B1</f>
        <v>VPS priemonių aprašymas</v>
      </c>
      <c r="E1" s="108" t="s">
        <v>1512</v>
      </c>
    </row>
    <row r="2" spans="1:5" customFormat="1" x14ac:dyDescent="0.3">
      <c r="C2" s="153"/>
      <c r="E2" s="605" t="s">
        <v>1612</v>
      </c>
    </row>
    <row r="3" spans="1:5" x14ac:dyDescent="0.3">
      <c r="A3" s="1"/>
      <c r="B3" s="140" t="s">
        <v>1272</v>
      </c>
      <c r="C3" s="608" t="str">
        <f>'1'!C8</f>
        <v>KAZL</v>
      </c>
      <c r="E3" s="606" t="s">
        <v>1640</v>
      </c>
    </row>
    <row r="4" spans="1:5" customFormat="1" ht="15" thickBot="1" x14ac:dyDescent="0.35">
      <c r="C4" s="153"/>
      <c r="E4" s="605" t="s">
        <v>1639</v>
      </c>
    </row>
    <row r="5" spans="1:5" x14ac:dyDescent="0.3">
      <c r="A5" s="1"/>
      <c r="B5" s="668"/>
      <c r="C5" s="669" t="str">
        <f>'10'!D6</f>
        <v>1 priemonė</v>
      </c>
    </row>
    <row r="6" spans="1:5" x14ac:dyDescent="0.3">
      <c r="A6" s="2" t="s">
        <v>188</v>
      </c>
      <c r="B6" s="509" t="str">
        <f>'10'!B7</f>
        <v>Priemonės pavadinimas</v>
      </c>
      <c r="C6" s="670" t="str">
        <f>'10'!D7</f>
        <v>Verslo kūrimas ir plėtra</v>
      </c>
    </row>
    <row r="7" spans="1:5" x14ac:dyDescent="0.3">
      <c r="A7" s="2" t="s">
        <v>189</v>
      </c>
      <c r="B7" s="671" t="str">
        <f>'10'!B8</f>
        <v>Priemonės rūšis</v>
      </c>
      <c r="C7" s="670" t="str">
        <f>'10'!D8</f>
        <v>Ne žemės ūkio verslo kūrimas ir plėtra</v>
      </c>
    </row>
    <row r="8" spans="1:5" x14ac:dyDescent="0.3">
      <c r="A8" s="2" t="s">
        <v>190</v>
      </c>
      <c r="B8" s="671" t="str">
        <f>'10'!B9</f>
        <v>VVG teritorijos poreikių, kuriuos tenkina priemonė, skaičius</v>
      </c>
      <c r="C8" s="670">
        <f>'10'!D9</f>
        <v>2</v>
      </c>
    </row>
    <row r="9" spans="1:5" x14ac:dyDescent="0.3">
      <c r="A9" s="2" t="s">
        <v>191</v>
      </c>
      <c r="B9" s="671" t="str">
        <f>'10'!B10</f>
        <v>BŽŪP tikslų, kuriuos įgyvendina priemonė, skaičius</v>
      </c>
      <c r="C9" s="670">
        <f>'10'!D10</f>
        <v>2</v>
      </c>
    </row>
    <row r="10" spans="1:5" ht="57.6" x14ac:dyDescent="0.3">
      <c r="A10" s="2" t="s">
        <v>192</v>
      </c>
      <c r="B10" s="671" t="str">
        <f>'10'!B11</f>
        <v>Pagrindinis BŽŪP tikslas, kurį įgyvendina VPS priemonė</v>
      </c>
      <c r="C10" s="672" t="str">
        <f>'10'!D11</f>
        <v>SO8. Skatinti užimtumą, augimą, lyčių lygybę, įskaitant moterų dalyvavimą ūkininkavimo veikloje, socialinę įtrauktį ir vietos plėtrą kaimo vietovėse, įskaitant žiedinę bioekonomiką ir tvarią miškininkystę</v>
      </c>
    </row>
    <row r="11" spans="1:5" ht="28.8" x14ac:dyDescent="0.3">
      <c r="A11" s="2" t="s">
        <v>193</v>
      </c>
      <c r="B11" s="673" t="str">
        <f>'10'!B12</f>
        <v>Ar priemonė prisideda prie 4 konkretaus BŽŪP tikslo? (tikslas nurodytas 5 lape)</v>
      </c>
      <c r="C11" s="674" t="str">
        <f>'10'!D12</f>
        <v>Taip</v>
      </c>
    </row>
    <row r="12" spans="1:5" ht="28.8" x14ac:dyDescent="0.3">
      <c r="A12" s="2" t="s">
        <v>194</v>
      </c>
      <c r="B12" s="673" t="str">
        <f>'10'!B13</f>
        <v>Ar priemonė prisideda prie 5 konkretaus BŽŪP tikslo? (tikslas nurodytas 5 lape)</v>
      </c>
      <c r="C12" s="674" t="str">
        <f>'10'!D13</f>
        <v>Ne</v>
      </c>
    </row>
    <row r="13" spans="1:5" ht="28.8" x14ac:dyDescent="0.3">
      <c r="A13" s="2" t="s">
        <v>195</v>
      </c>
      <c r="B13" s="673" t="str">
        <f>'10'!B14</f>
        <v>Ar priemonė prisideda prie 6 konkretaus BŽŪP tikslo? (tikslas nurodytas 5 lape)</v>
      </c>
      <c r="C13" s="674" t="str">
        <f>'10'!D14</f>
        <v>Ne</v>
      </c>
    </row>
    <row r="14" spans="1:5" ht="28.8" x14ac:dyDescent="0.3">
      <c r="A14" s="2" t="s">
        <v>196</v>
      </c>
      <c r="B14" s="673" t="str">
        <f>'10'!B15</f>
        <v>Ar priemonė prisideda prie 9 konkretaus BŽŪP tikslo? (tikslas nurodytas 5 lape)</v>
      </c>
      <c r="C14" s="674" t="str">
        <f>'10'!D15</f>
        <v>Ne</v>
      </c>
    </row>
    <row r="15" spans="1:5" x14ac:dyDescent="0.3">
      <c r="A15" s="2" t="s">
        <v>94</v>
      </c>
      <c r="B15" s="675" t="str">
        <f>'10'!B16</f>
        <v>A dalis. Priemonės intervencijos logika:</v>
      </c>
      <c r="C15" s="676"/>
    </row>
    <row r="16" spans="1:5" ht="230.4" x14ac:dyDescent="0.3">
      <c r="A16" s="2" t="s">
        <v>197</v>
      </c>
      <c r="B16" s="673" t="str">
        <f>'10'!B17</f>
        <v>Priemonės tikslas, ryšys su pagrindiniu BŽŪP tikslu ir VVG teritorijos poreikiais (problemomis ir (arba) potencialu), ryšys su VPS tema (jei taikoma)</v>
      </c>
      <c r="C16" s="677" t="str">
        <f>'10'!D17</f>
        <v>Priemonės tikslas - skatinti kurtis ir plėtotis konkurencingus verslus, tvariai ir efektyviai naudojant vietos išteklius. Priemone siekiama didinti įvairių verslų kaimo vietovėje skaičių bei skatinti jau esamus verslus plėsti ar diversifikuoti veiklą.  Remiantis apklausos rezultatais viena pagrindinių teritorijos problemų - neišvystytas vietos turizmo paslaugų tinklas, neužtikrina pakankamo paslaugų spektro. Priemonės sąsaja su SO8 tikslu - priemonė skirta darbo vietų kūrimui, ja siekiama didinti užimtumą ir socialinę įtrauktį kaimo vietovėse. Priemonės sąsaja su horizontaliu tikslu SO4 - vykdant projektų atranką vienas iš atrankos kriterijų bus klimato kaitos švelninimo priemonių taikymas  (pvz. saulės elektrinės įrengimas, elektromobilio veikloje naudojimas, IT sprendimai efektyvinantys veiklą ir pan.). Projektams, kurių idėja atlieps VPS temą - turizmo plėtros skatinimas, bus skiriami papildomi atrankos balai.</v>
      </c>
    </row>
    <row r="17" spans="1:3" ht="100.8" x14ac:dyDescent="0.3">
      <c r="A17" s="2" t="s">
        <v>198</v>
      </c>
      <c r="B17" s="671" t="str">
        <f>'10'!B18</f>
        <v>Pokytis, kurio siekiama VPS priemone</v>
      </c>
      <c r="C17" s="677" t="str">
        <f>'10'!D18</f>
        <v>Mažinti nedarbo lygį VVG teritorijoje kuriant naujas darbo vietas -  planuojama sukurti ne mažiau kaip 12 (etatų) naujų darbo vietų. Kelti verslumo lygį VVG teritorijoje skatinant kurtis naujus verslus ir plėsti veiklą jau esamų, planuojama paremti ne mažiau kaip 8 tokius projektus. Vykdant ekonominę veiklą didinti turizmo paslaugų asortimentą, prisidėti prie klimato kaitos švelninimo bei diegti inovacijas.</v>
      </c>
    </row>
    <row r="18" spans="1:3" ht="43.2" x14ac:dyDescent="0.3">
      <c r="A18" s="2" t="s">
        <v>199</v>
      </c>
      <c r="B18" s="509" t="str">
        <f>'10'!B19</f>
        <v>Kaip priemonė prisidės prie horizontalaus tikslo d įgyvendinimo? (pildoma, jei taikoma)</v>
      </c>
      <c r="C18" s="677" t="str">
        <f>'10'!D19</f>
        <v>Skiriami papildomi balai projektams, kuriuose numatytos investicijos, kuriomis prisidedama prie klimato kaitos švelninimo.</v>
      </c>
    </row>
    <row r="19" spans="1:3" ht="28.8" x14ac:dyDescent="0.3">
      <c r="A19" s="2" t="s">
        <v>200</v>
      </c>
      <c r="B19" s="509" t="str">
        <f>'10'!B20</f>
        <v>Kaip priemonė prisidės prie horizontalaus tikslo e įgyvendinimo? (pildoma, jei taikoma)</v>
      </c>
      <c r="C19" s="677" t="str">
        <f>'10'!D20</f>
        <v>Neaktualu</v>
      </c>
    </row>
    <row r="20" spans="1:3" ht="28.8" x14ac:dyDescent="0.3">
      <c r="A20" s="2" t="s">
        <v>201</v>
      </c>
      <c r="B20" s="509" t="str">
        <f>'10'!B21</f>
        <v>Kaip priemonė prisidės prie horizontalaus tikslo f įgyvendinimo? (pildoma, jei taikoma)</v>
      </c>
      <c r="C20" s="677" t="str">
        <f>'10'!D21</f>
        <v>Neaktualu</v>
      </c>
    </row>
    <row r="21" spans="1:3" ht="28.8" x14ac:dyDescent="0.3">
      <c r="A21" s="2" t="s">
        <v>202</v>
      </c>
      <c r="B21" s="509" t="str">
        <f>'10'!B22</f>
        <v>Kaip priemonė prisidės prie horizontalaus tikslo i įgyvendinimo? (pildoma, jei taikoma)</v>
      </c>
      <c r="C21" s="677" t="str">
        <f>'10'!D22</f>
        <v>Neaktualu</v>
      </c>
    </row>
    <row r="22" spans="1:3" ht="28.8" x14ac:dyDescent="0.3">
      <c r="A22" s="2" t="s">
        <v>203</v>
      </c>
      <c r="B22" s="675" t="str">
        <f>'10'!B23</f>
        <v>B dalis. Pareiškėjų ir projektų tinkamumo sąlygos, projektų atrankos principai:</v>
      </c>
      <c r="C22" s="676"/>
    </row>
    <row r="23" spans="1:3" ht="28.8" x14ac:dyDescent="0.3">
      <c r="A23" s="2" t="s">
        <v>204</v>
      </c>
      <c r="B23" s="509" t="str">
        <f>'10'!B24</f>
        <v>Pagal priemonę remiamos veiklos</v>
      </c>
      <c r="C23" s="677" t="str">
        <f>'10'!D24</f>
        <v xml:space="preserve">Įvairios ekonominės veiklos, kuriomis kuriamos naujos darbo vietos. </v>
      </c>
    </row>
    <row r="24" spans="1:3" ht="28.8" x14ac:dyDescent="0.3">
      <c r="A24" s="2" t="s">
        <v>205</v>
      </c>
      <c r="B24" s="671" t="str">
        <f>'10'!B25</f>
        <v>Tinkami pareiškėjai ir partneriai (jei taikomas reikalavimas projektus įgyvendinti su partneriais)</v>
      </c>
      <c r="C24" s="677" t="str">
        <f>'10'!D25</f>
        <v>Privatūs juridiniai asmenys (labai maža, maža arba vidutinė įmonė), fiziniai asmenys (vyresni nei 18 metų), ūkininkai ir kt.</v>
      </c>
    </row>
    <row r="25" spans="1:3" ht="28.8" x14ac:dyDescent="0.3">
      <c r="A25" s="2" t="s">
        <v>206</v>
      </c>
      <c r="B25" s="671" t="str">
        <f>'10'!B26</f>
        <v>Priemonės tikslinė grupė (pildoma, jei nesutampa su tinkamais pareiškėjais ir (arba) partneriais)</v>
      </c>
      <c r="C25" s="677">
        <f>'10'!D26</f>
        <v>0</v>
      </c>
    </row>
    <row r="26" spans="1:3" x14ac:dyDescent="0.3">
      <c r="A26" s="2" t="s">
        <v>725</v>
      </c>
      <c r="B26" s="509" t="str">
        <f>'10'!B27</f>
        <v>Tinkamumo sąlygos pareiškėjams ir projektams</v>
      </c>
      <c r="C26" s="677" t="str">
        <f>'10'!D27</f>
        <v>Sąlygos numatytos SP ir VP administravimo taisyklėse</v>
      </c>
    </row>
    <row r="27" spans="1:3" ht="86.4" x14ac:dyDescent="0.3">
      <c r="A27" s="2" t="s">
        <v>726</v>
      </c>
      <c r="B27" s="673" t="str">
        <f>'10'!B28</f>
        <v>Projektų atrankos principai</v>
      </c>
      <c r="C27" s="677" t="str">
        <f>'10'!D28</f>
        <v>1. Didesnis naujų darbo vietų skaičius; 2. Mažesni naujos darbo vietos sukūrimo kaštai; 3. Kuriamos darbo vietos asmeniui iki 40 metų amžiaus (imtinai); 4. Numatytos investicijos susijusios su klimato kaitos priemonių taikymu; 5. Projekto idėja siejasi su VPS tema - turizmo plėtros skatinimas.</v>
      </c>
    </row>
    <row r="28" spans="1:3" x14ac:dyDescent="0.3">
      <c r="A28" s="2" t="s">
        <v>727</v>
      </c>
      <c r="B28" s="509" t="str">
        <f>'10'!B29</f>
        <v>Planuojamų kvietimų teikti paraiškas skaičius</v>
      </c>
      <c r="C28" s="670">
        <f>'10'!D29</f>
        <v>7</v>
      </c>
    </row>
    <row r="29" spans="1:3" x14ac:dyDescent="0.3">
      <c r="A29" s="2" t="s">
        <v>728</v>
      </c>
      <c r="B29" s="651" t="str">
        <f>'10'!B30</f>
        <v>C dalis. Paramos dydžiai:</v>
      </c>
      <c r="C29" s="676"/>
    </row>
    <row r="30" spans="1:3" x14ac:dyDescent="0.3">
      <c r="A30" s="2" t="s">
        <v>729</v>
      </c>
      <c r="B30" s="509" t="str">
        <f>'10'!B31</f>
        <v>Didžiausia paramos suma vietos projektui, Eur</v>
      </c>
      <c r="C30" s="677">
        <f>'10'!D31</f>
        <v>70000</v>
      </c>
    </row>
    <row r="31" spans="1:3" x14ac:dyDescent="0.3">
      <c r="A31" s="2" t="s">
        <v>730</v>
      </c>
      <c r="B31" s="509" t="str">
        <f>'10'!B32</f>
        <v xml:space="preserve">Paramos lyginamoji dalis, proc. </v>
      </c>
      <c r="C31" s="677">
        <f>'10'!D32</f>
        <v>65</v>
      </c>
    </row>
    <row r="32" spans="1:3" x14ac:dyDescent="0.3">
      <c r="A32" s="2" t="s">
        <v>731</v>
      </c>
      <c r="B32" s="509" t="str">
        <f>'10'!B33</f>
        <v>Planuojama paramos suma priemonei, Eur</v>
      </c>
      <c r="C32" s="678">
        <f>'10'!D33</f>
        <v>560000</v>
      </c>
    </row>
    <row r="33" spans="1:3" x14ac:dyDescent="0.3">
      <c r="A33" s="2" t="s">
        <v>732</v>
      </c>
      <c r="B33" s="509" t="str">
        <f>'10'!B34</f>
        <v>Planuojama paremti projektų (rodiklis L700)</v>
      </c>
      <c r="C33" s="679">
        <f>'10'!D34</f>
        <v>8</v>
      </c>
    </row>
    <row r="34" spans="1:3" ht="72" x14ac:dyDescent="0.3">
      <c r="A34" s="2" t="s">
        <v>733</v>
      </c>
      <c r="B34" s="509" t="str">
        <f>'10'!B35</f>
        <v>Paaiškinimas, kaip nustatyta rodiklio L700 reikšmė</v>
      </c>
      <c r="C34" s="677" t="str">
        <f>'10'!D35</f>
        <v>Projektų skaičius apskaičiuotas pagal priemonei skirtą paramos lėšų sumą ir maksimalią vieno projekto vertę t.y. 560000/70000=8, kurie su nariais aptarti visuotinio susirinkimo metu. Taip pat atsižvelgiant į patirtį įgyvendinant 2016-2020 VPS.</v>
      </c>
    </row>
    <row r="35" spans="1:3" ht="28.8" x14ac:dyDescent="0.3">
      <c r="A35" s="2" t="s">
        <v>734</v>
      </c>
      <c r="B35" s="651" t="str">
        <f>'10'!B36</f>
        <v>D dalis. Priemonės indėlis į ES ir nacionalinių horizontaliųjų principų įgyvendinimą:</v>
      </c>
      <c r="C35" s="676"/>
    </row>
    <row r="36" spans="1:3" x14ac:dyDescent="0.3">
      <c r="A36" s="2" t="s">
        <v>735</v>
      </c>
      <c r="B36" s="680" t="str">
        <f>'10'!B37</f>
        <v>Subregioninės vietovės principas:</v>
      </c>
      <c r="C36" s="676"/>
    </row>
    <row r="37" spans="1:3" ht="28.8" x14ac:dyDescent="0.3">
      <c r="A37" s="2" t="s">
        <v>736</v>
      </c>
      <c r="B37" s="509" t="str">
        <f>'10'!B38</f>
        <v>Ar siekiama, kad pagal priemonę finansuojami projektai apimtų visas VVG teritorijos seniūnijas?</v>
      </c>
      <c r="C37" s="672" t="str">
        <f>'10'!D38</f>
        <v>Taip</v>
      </c>
    </row>
    <row r="38" spans="1:3" ht="43.2" x14ac:dyDescent="0.3">
      <c r="A38" s="2" t="s">
        <v>737</v>
      </c>
      <c r="B38" s="509" t="str">
        <f>'10'!B39</f>
        <v>Pasirinkimo pagrindimas</v>
      </c>
      <c r="C38" s="677" t="str">
        <f>'10'!D39</f>
        <v>Atsižvelgiant į užimtumo rodiklius, kiekvienoje seniūnijoje yra potencialo vykdyti ekonomines veiklas siekiat tolygios  plėtros Sūduvos VVG teritorijoje.</v>
      </c>
    </row>
    <row r="39" spans="1:3" x14ac:dyDescent="0.3">
      <c r="A39" s="2" t="s">
        <v>738</v>
      </c>
      <c r="B39" s="680" t="str">
        <f>'10'!B40</f>
        <v>Partnerystės principas:</v>
      </c>
      <c r="C39" s="676"/>
    </row>
    <row r="40" spans="1:3" ht="28.8" x14ac:dyDescent="0.3">
      <c r="A40" s="2" t="s">
        <v>739</v>
      </c>
      <c r="B40" s="509" t="str">
        <f>'10'!B41</f>
        <v>Ar siekiama, kad pagal priemonę finansuojami projektai būtų vykdomi su partneriais?</v>
      </c>
      <c r="C40" s="672" t="str">
        <f>'10'!D41</f>
        <v>Ne</v>
      </c>
    </row>
    <row r="41" spans="1:3" x14ac:dyDescent="0.3">
      <c r="A41" s="2" t="s">
        <v>740</v>
      </c>
      <c r="B41" s="509" t="str">
        <f>'10'!B42</f>
        <v>Pasirinkimo pagrindimas</v>
      </c>
      <c r="C41" s="677" t="str">
        <f>'10'!D42</f>
        <v>Netaikoma</v>
      </c>
    </row>
    <row r="42" spans="1:3" x14ac:dyDescent="0.3">
      <c r="A42" s="2" t="s">
        <v>741</v>
      </c>
      <c r="B42" s="680" t="str">
        <f>'10'!B43</f>
        <v>Inovacijų principas:</v>
      </c>
      <c r="C42" s="676"/>
    </row>
    <row r="43" spans="1:3" ht="28.8" x14ac:dyDescent="0.3">
      <c r="A43" s="2" t="s">
        <v>742</v>
      </c>
      <c r="B43" s="509" t="str">
        <f>'10'!B44</f>
        <v>Ar siekiama, kad pagal priemonę finansuojami projektai būtų skirti inovacijoms vietos lygiu diegti?</v>
      </c>
      <c r="C43" s="672" t="str">
        <f>'10'!D44</f>
        <v>Taip, pasirinktinai</v>
      </c>
    </row>
    <row r="44" spans="1:3" ht="72" x14ac:dyDescent="0.3">
      <c r="A44" s="2" t="s">
        <v>743</v>
      </c>
      <c r="B44" s="509" t="str">
        <f>'10'!B45</f>
        <v>Pasirinkimo pagrindimas</v>
      </c>
      <c r="C44" s="677" t="str">
        <f>'10'!D45</f>
        <v>Projektas pripažįstamas inovatyviu, kai jis atitinka bent vieną inovatyvumo kriterijaus subkriterijų, vadovaujantis "Lietuvos kaimo plėtros 2014-2020 metų programos investicinių priemonių projektų inovatyvumo vertinimo metodika".</v>
      </c>
    </row>
    <row r="45" spans="1:3" ht="28.8" x14ac:dyDescent="0.3">
      <c r="A45" s="2" t="s">
        <v>744</v>
      </c>
      <c r="B45" s="509" t="str">
        <f>'10'!B46</f>
        <v>Planuojama paremti projektų, skirtų inovacijoms vietos lygiu diegti (rodiklis L710)</v>
      </c>
      <c r="C45" s="679">
        <f>'10'!D46</f>
        <v>2</v>
      </c>
    </row>
    <row r="46" spans="1:3" x14ac:dyDescent="0.3">
      <c r="A46" s="2" t="s">
        <v>745</v>
      </c>
      <c r="B46" s="680" t="str">
        <f>'10'!B47</f>
        <v>Lyčių lygybė ir nediskriminavimas:</v>
      </c>
      <c r="C46" s="676"/>
    </row>
    <row r="47" spans="1:3" ht="28.8" x14ac:dyDescent="0.3">
      <c r="A47" s="2" t="s">
        <v>746</v>
      </c>
      <c r="B47" s="509" t="str">
        <f>'10'!B48</f>
        <v>Ar pagal priemonę finansuojami projektai, skirti lyčių lygybei ir nediskriminavimui?</v>
      </c>
      <c r="C47" s="672" t="str">
        <f>'10'!D48</f>
        <v>Ne</v>
      </c>
    </row>
    <row r="48" spans="1:3" x14ac:dyDescent="0.3">
      <c r="A48" s="2" t="s">
        <v>747</v>
      </c>
      <c r="B48" s="509" t="str">
        <f>'10'!B49</f>
        <v>Pasirinkimo pagrindimas (jei taip, kaip bus užtikrinta)</v>
      </c>
      <c r="C48" s="677" t="str">
        <f>'10'!D49</f>
        <v>Netaikoma</v>
      </c>
    </row>
    <row r="49" spans="1:3" x14ac:dyDescent="0.3">
      <c r="A49" s="2" t="s">
        <v>748</v>
      </c>
      <c r="B49" s="680" t="str">
        <f>'10'!B50</f>
        <v>Jaunimas:</v>
      </c>
      <c r="C49" s="676"/>
    </row>
    <row r="50" spans="1:3" x14ac:dyDescent="0.3">
      <c r="A50" s="2" t="s">
        <v>749</v>
      </c>
      <c r="B50" s="509" t="str">
        <f>'10'!B51</f>
        <v>Ar pagal priemonę finansuojami projektai, skirti jaunimui?</v>
      </c>
      <c r="C50" s="672" t="str">
        <f>'10'!D51</f>
        <v>Taip</v>
      </c>
    </row>
    <row r="51" spans="1:3" ht="28.8" x14ac:dyDescent="0.3">
      <c r="A51" s="2" t="s">
        <v>750</v>
      </c>
      <c r="B51" s="509" t="str">
        <f>'10'!B52</f>
        <v>Pasirinkimo pagrindimas (jei taip, kaip bus užtikrinta)</v>
      </c>
      <c r="C51" s="677" t="str">
        <f>'10'!D52</f>
        <v>Skiriami papildomi atrankos balai projektams, kuriuose numatoma įdarbinti asmenis iki 40 metų (imtinai) amžiaus.</v>
      </c>
    </row>
    <row r="52" spans="1:3" x14ac:dyDescent="0.3">
      <c r="A52" s="2" t="s">
        <v>751</v>
      </c>
      <c r="B52" s="675" t="str">
        <f>'10'!B53</f>
        <v>E dalis. Priemonės rezultato rodikliai:</v>
      </c>
      <c r="C52" s="676"/>
    </row>
    <row r="53" spans="1:3" x14ac:dyDescent="0.3">
      <c r="A53" s="2" t="s">
        <v>752</v>
      </c>
      <c r="B53" s="680" t="str">
        <f>'10'!B54</f>
        <v>SP rezultato rodiklių taikymas priemonei:</v>
      </c>
      <c r="C53" s="676"/>
    </row>
    <row r="54" spans="1:3" x14ac:dyDescent="0.3">
      <c r="A54" s="2" t="s">
        <v>753</v>
      </c>
      <c r="B54" s="681" t="str">
        <f>'10'!B55</f>
        <v>R.3</v>
      </c>
      <c r="C54" s="682" t="str">
        <f>'10'!D55</f>
        <v>Ne</v>
      </c>
    </row>
    <row r="55" spans="1:3" x14ac:dyDescent="0.3">
      <c r="A55" s="2" t="s">
        <v>754</v>
      </c>
      <c r="B55" s="681" t="str">
        <f>'10'!B56</f>
        <v>R.37</v>
      </c>
      <c r="C55" s="682" t="str">
        <f>'10'!D56</f>
        <v>Taip</v>
      </c>
    </row>
    <row r="56" spans="1:3" x14ac:dyDescent="0.3">
      <c r="A56" s="2" t="s">
        <v>755</v>
      </c>
      <c r="B56" s="681" t="str">
        <f>'10'!B57</f>
        <v>R.39</v>
      </c>
      <c r="C56" s="682" t="str">
        <f>'10'!D57</f>
        <v>Taip</v>
      </c>
    </row>
    <row r="57" spans="1:3" x14ac:dyDescent="0.3">
      <c r="A57" s="2" t="s">
        <v>756</v>
      </c>
      <c r="B57" s="681" t="str">
        <f>'10'!B58</f>
        <v>R.41</v>
      </c>
      <c r="C57" s="682" t="str">
        <f>'10'!D58</f>
        <v>Taip</v>
      </c>
    </row>
    <row r="58" spans="1:3" x14ac:dyDescent="0.3">
      <c r="A58" s="2" t="s">
        <v>757</v>
      </c>
      <c r="B58" s="681" t="str">
        <f>'10'!B59</f>
        <v>R.42</v>
      </c>
      <c r="C58" s="682" t="str">
        <f>'10'!D59</f>
        <v>Ne</v>
      </c>
    </row>
    <row r="59" spans="1:3" x14ac:dyDescent="0.3">
      <c r="A59" s="2" t="s">
        <v>758</v>
      </c>
      <c r="B59" s="680" t="str">
        <f>'10'!B60</f>
        <v>VPS rodiklių taikymas priemonei:</v>
      </c>
      <c r="C59" s="676"/>
    </row>
    <row r="60" spans="1:3" x14ac:dyDescent="0.3">
      <c r="A60" s="2" t="s">
        <v>759</v>
      </c>
      <c r="B60" s="681" t="str">
        <f>'10'!B61</f>
        <v>KAZL-R.1</v>
      </c>
      <c r="C60" s="682" t="str">
        <f>'10'!D61</f>
        <v>Ne</v>
      </c>
    </row>
    <row r="61" spans="1:3" x14ac:dyDescent="0.3">
      <c r="A61" s="2" t="s">
        <v>760</v>
      </c>
      <c r="B61" s="681" t="str">
        <f>'10'!B62</f>
        <v>KAZL-R.2</v>
      </c>
      <c r="C61" s="682" t="str">
        <f>'10'!D62</f>
        <v>Ne</v>
      </c>
    </row>
    <row r="62" spans="1:3" x14ac:dyDescent="0.3">
      <c r="A62" s="2" t="s">
        <v>761</v>
      </c>
      <c r="B62" s="681" t="str">
        <f>'10'!B63</f>
        <v>KAZL-R.3</v>
      </c>
      <c r="C62" s="682" t="str">
        <f>'10'!D63</f>
        <v>Ne</v>
      </c>
    </row>
    <row r="63" spans="1:3" x14ac:dyDescent="0.3">
      <c r="A63" s="2" t="s">
        <v>762</v>
      </c>
      <c r="B63" s="681" t="str">
        <f>'10'!B64</f>
        <v>KAZL-P.4</v>
      </c>
      <c r="C63" s="682" t="str">
        <f>'10'!D64</f>
        <v>Ne</v>
      </c>
    </row>
    <row r="64" spans="1:3" x14ac:dyDescent="0.3">
      <c r="A64" s="2" t="s">
        <v>763</v>
      </c>
      <c r="B64" s="681" t="str">
        <f>'10'!B65</f>
        <v>KAZL-P.5</v>
      </c>
      <c r="C64" s="682" t="str">
        <f>'10'!D65</f>
        <v>Ne</v>
      </c>
    </row>
    <row r="65" spans="1:3" x14ac:dyDescent="0.3">
      <c r="A65" s="2" t="s">
        <v>764</v>
      </c>
      <c r="B65" s="681" t="str">
        <f>'10'!B66</f>
        <v>KAZL-P.6</v>
      </c>
      <c r="C65" s="682" t="str">
        <f>'10'!D66</f>
        <v>Ne</v>
      </c>
    </row>
    <row r="66" spans="1:3" x14ac:dyDescent="0.3">
      <c r="A66" s="2" t="s">
        <v>765</v>
      </c>
      <c r="B66" s="681" t="str">
        <f>'10'!B67</f>
        <v>KAZL-P.7</v>
      </c>
      <c r="C66" s="682" t="str">
        <f>'10'!D67</f>
        <v>Ne</v>
      </c>
    </row>
    <row r="67" spans="1:3" x14ac:dyDescent="0.3">
      <c r="A67" s="2" t="s">
        <v>766</v>
      </c>
      <c r="B67" s="681" t="str">
        <f>'10'!B68</f>
        <v>KAZL-P.8</v>
      </c>
      <c r="C67" s="682" t="str">
        <f>'10'!D68</f>
        <v>Ne</v>
      </c>
    </row>
    <row r="68" spans="1:3" x14ac:dyDescent="0.3">
      <c r="A68" s="2" t="s">
        <v>767</v>
      </c>
      <c r="B68" s="681" t="str">
        <f>'10'!B69</f>
        <v>KAZL-P.9</v>
      </c>
      <c r="C68" s="682" t="str">
        <f>'10'!D69</f>
        <v>Ne</v>
      </c>
    </row>
    <row r="69" spans="1:3" x14ac:dyDescent="0.3">
      <c r="A69" s="2" t="s">
        <v>768</v>
      </c>
      <c r="B69" s="683" t="str">
        <f>'10'!B70</f>
        <v>KAZL-P.10</v>
      </c>
      <c r="C69" s="684" t="str">
        <f>'10'!D70</f>
        <v>Ne</v>
      </c>
    </row>
    <row r="70" spans="1:3" x14ac:dyDescent="0.3">
      <c r="A70" s="2" t="s">
        <v>769</v>
      </c>
      <c r="B70" s="675" t="str">
        <f>'10'!B71</f>
        <v>F dalis. Pagal priemonę remiamų projektų pobūdis:</v>
      </c>
      <c r="C70" s="676"/>
    </row>
    <row r="71" spans="1:3" x14ac:dyDescent="0.3">
      <c r="A71" s="2" t="s">
        <v>770</v>
      </c>
      <c r="B71" s="671" t="str">
        <f>'10'!B72</f>
        <v>Remiami pelno projektai</v>
      </c>
      <c r="C71" s="672" t="str">
        <f>'10'!D72</f>
        <v>Taip</v>
      </c>
    </row>
    <row r="72" spans="1:3" ht="57.6" x14ac:dyDescent="0.3">
      <c r="A72" s="2" t="s">
        <v>771</v>
      </c>
      <c r="B72" s="673" t="str">
        <f>'10'!B73</f>
        <v>Remiami projektai, susiję su žinių perdavimu, įskaitant konsultacijas, mokymą ir keitimąsi žiniomis apie tvarią, ekonominę, socialinę, aplinką ir klimatą tausojančią veiklą (aktualu rodikliui L801)</v>
      </c>
      <c r="C72" s="672" t="str">
        <f>'10'!D73</f>
        <v>Ne</v>
      </c>
    </row>
    <row r="73" spans="1:3" ht="57.6" x14ac:dyDescent="0.3">
      <c r="A73" s="2" t="s">
        <v>772</v>
      </c>
      <c r="B73" s="673" t="str">
        <f>'10'!B74</f>
        <v>Remiami projektai, susiję su gamintojų organizacijomis, vietinėmis rinkomis, trumpomis tiekimo grandinėmis ir kokybės schemomis, įskaitant paramą investicijoms, rinkodaros veiklą ir kt. (aktualu rodikliui L802)</v>
      </c>
      <c r="C73" s="672" t="str">
        <f>'10'!D74</f>
        <v>Ne</v>
      </c>
    </row>
    <row r="74" spans="1:3" ht="43.2" x14ac:dyDescent="0.3">
      <c r="A74" s="2" t="s">
        <v>773</v>
      </c>
      <c r="B74" s="673" t="str">
        <f>'10'!B75</f>
        <v>Remiami projektai, susiję su atsinaujinančios energijos gamybos pajėgumais, įskaitant biologinę (aktualu rodikliui L803)</v>
      </c>
      <c r="C74" s="672" t="str">
        <f>'10'!D75</f>
        <v>Taip</v>
      </c>
    </row>
    <row r="75" spans="1:3" ht="43.2" x14ac:dyDescent="0.3">
      <c r="A75" s="2" t="s">
        <v>774</v>
      </c>
      <c r="B75" s="673" t="str">
        <f>'10'!B76</f>
        <v>Remiami projektai, prisidedantys prie aplinkos tvarumo, klimato kaitos švelninimo bei prisitaikymo prie jos tikslų įgyvendinimo kaimo vietovėse (aktualu rodikliui L804)</v>
      </c>
      <c r="C75" s="672" t="str">
        <f>'10'!D76</f>
        <v>Taip</v>
      </c>
    </row>
    <row r="76" spans="1:3" ht="28.8" x14ac:dyDescent="0.3">
      <c r="A76" s="2" t="s">
        <v>775</v>
      </c>
      <c r="B76" s="673" t="str">
        <f>'10'!B77</f>
        <v>Remiami projektai, kurie kuria darbo vietas (aktualu rodikliui L805)</v>
      </c>
      <c r="C76" s="672" t="str">
        <f>'10'!D77</f>
        <v>Taip</v>
      </c>
    </row>
    <row r="77" spans="1:3" ht="28.8" x14ac:dyDescent="0.3">
      <c r="A77" s="2" t="s">
        <v>776</v>
      </c>
      <c r="B77" s="673" t="str">
        <f>'10'!B78</f>
        <v>Remiami kaimo verslų, įskaitant bioekonomiką, projektai (aktualu rodikliui L 806)</v>
      </c>
      <c r="C77" s="672" t="str">
        <f>'10'!D78</f>
        <v>Taip</v>
      </c>
    </row>
    <row r="78" spans="1:3" ht="28.8" x14ac:dyDescent="0.3">
      <c r="A78" s="2" t="s">
        <v>777</v>
      </c>
      <c r="B78" s="673" t="str">
        <f>'10'!B79</f>
        <v>Remiami projektai, susiję su sumanių kaimų strategijomis (aktualu rodikliui L807)</v>
      </c>
      <c r="C78" s="672" t="str">
        <f>'10'!D79</f>
        <v>Ne</v>
      </c>
    </row>
    <row r="79" spans="1:3" ht="28.8" x14ac:dyDescent="0.3">
      <c r="A79" s="2" t="s">
        <v>778</v>
      </c>
      <c r="B79" s="673" t="str">
        <f>'10'!B80</f>
        <v>Remiami projektai, gerinantys paslaugų prieinamumą ir infrastruktūrą (aktualu rodikliui L808)</v>
      </c>
      <c r="C79" s="672" t="str">
        <f>'10'!D80</f>
        <v>Taip</v>
      </c>
    </row>
    <row r="80" spans="1:3" ht="28.8" x14ac:dyDescent="0.3">
      <c r="A80" s="2" t="s">
        <v>779</v>
      </c>
      <c r="B80" s="673" t="str">
        <f>'10'!B81</f>
        <v>Remiami socialinės įtraukties projektai (aktualu rodikliui L809)</v>
      </c>
      <c r="C80" s="672" t="str">
        <f>'10'!D81</f>
        <v>Ne</v>
      </c>
    </row>
    <row r="81" spans="1:3" x14ac:dyDescent="0.3">
      <c r="A81" s="2"/>
      <c r="B81" s="649"/>
      <c r="C81" s="685"/>
    </row>
    <row r="82" spans="1:3" x14ac:dyDescent="0.3">
      <c r="A82" s="1"/>
      <c r="B82" s="362"/>
      <c r="C82" s="686" t="str">
        <f>'10'!E6</f>
        <v>2 priemonė</v>
      </c>
    </row>
    <row r="83" spans="1:3" x14ac:dyDescent="0.3">
      <c r="A83" s="2" t="s">
        <v>188</v>
      </c>
      <c r="B83" s="509" t="str">
        <f>B6</f>
        <v>Priemonės pavadinimas</v>
      </c>
      <c r="C83" s="670" t="str">
        <f>'10'!E7</f>
        <v>Bendruomeninio verslo kūrimas ir plėtra</v>
      </c>
    </row>
    <row r="84" spans="1:3" x14ac:dyDescent="0.3">
      <c r="A84" s="2" t="s">
        <v>189</v>
      </c>
      <c r="B84" s="671" t="str">
        <f t="shared" ref="B84:B147" si="0">B7</f>
        <v>Priemonės rūšis</v>
      </c>
      <c r="C84" s="670" t="str">
        <f>'10'!E8</f>
        <v>Bendruomeninis verslas</v>
      </c>
    </row>
    <row r="85" spans="1:3" x14ac:dyDescent="0.3">
      <c r="A85" s="2" t="s">
        <v>190</v>
      </c>
      <c r="B85" s="671" t="str">
        <f t="shared" si="0"/>
        <v>VVG teritorijos poreikių, kuriuos tenkina priemonė, skaičius</v>
      </c>
      <c r="C85" s="670">
        <f>'10'!E9</f>
        <v>2</v>
      </c>
    </row>
    <row r="86" spans="1:3" x14ac:dyDescent="0.3">
      <c r="A86" s="2" t="s">
        <v>191</v>
      </c>
      <c r="B86" s="671" t="str">
        <f t="shared" si="0"/>
        <v>BŽŪP tikslų, kuriuos įgyvendina priemonė, skaičius</v>
      </c>
      <c r="C86" s="670">
        <f>'10'!E10</f>
        <v>2</v>
      </c>
    </row>
    <row r="87" spans="1:3" ht="57.6" x14ac:dyDescent="0.3">
      <c r="A87" s="2" t="s">
        <v>192</v>
      </c>
      <c r="B87" s="671" t="str">
        <f t="shared" si="0"/>
        <v>Pagrindinis BŽŪP tikslas, kurį įgyvendina VPS priemonė</v>
      </c>
      <c r="C87" s="672" t="str">
        <f>'10'!E11</f>
        <v>SO8. Skatinti užimtumą, augimą, lyčių lygybę, įskaitant moterų dalyvavimą ūkininkavimo veikloje, socialinę įtrauktį ir vietos plėtrą kaimo vietovėse, įskaitant žiedinę bioekonomiką ir tvarią miškininkystę</v>
      </c>
    </row>
    <row r="88" spans="1:3" ht="28.8" x14ac:dyDescent="0.3">
      <c r="A88" s="2" t="s">
        <v>193</v>
      </c>
      <c r="B88" s="673" t="str">
        <f t="shared" si="0"/>
        <v>Ar priemonė prisideda prie 4 konkretaus BŽŪP tikslo? (tikslas nurodytas 5 lape)</v>
      </c>
      <c r="C88" s="672" t="str">
        <f>'10'!E12</f>
        <v>Taip</v>
      </c>
    </row>
    <row r="89" spans="1:3" ht="28.8" x14ac:dyDescent="0.3">
      <c r="A89" s="2" t="s">
        <v>194</v>
      </c>
      <c r="B89" s="673" t="str">
        <f t="shared" si="0"/>
        <v>Ar priemonė prisideda prie 5 konkretaus BŽŪP tikslo? (tikslas nurodytas 5 lape)</v>
      </c>
      <c r="C89" s="672" t="str">
        <f>'10'!E13</f>
        <v>Ne</v>
      </c>
    </row>
    <row r="90" spans="1:3" ht="28.8" x14ac:dyDescent="0.3">
      <c r="A90" s="2" t="s">
        <v>195</v>
      </c>
      <c r="B90" s="673" t="str">
        <f t="shared" si="0"/>
        <v>Ar priemonė prisideda prie 6 konkretaus BŽŪP tikslo? (tikslas nurodytas 5 lape)</v>
      </c>
      <c r="C90" s="672" t="str">
        <f>'10'!E14</f>
        <v>Ne</v>
      </c>
    </row>
    <row r="91" spans="1:3" ht="28.8" x14ac:dyDescent="0.3">
      <c r="A91" s="2" t="s">
        <v>196</v>
      </c>
      <c r="B91" s="673" t="str">
        <f t="shared" si="0"/>
        <v>Ar priemonė prisideda prie 9 konkretaus BŽŪP tikslo? (tikslas nurodytas 5 lape)</v>
      </c>
      <c r="C91" s="672" t="str">
        <f>'10'!E15</f>
        <v>Ne</v>
      </c>
    </row>
    <row r="92" spans="1:3" x14ac:dyDescent="0.3">
      <c r="A92" s="2" t="s">
        <v>94</v>
      </c>
      <c r="B92" s="675" t="str">
        <f t="shared" si="0"/>
        <v>A dalis. Priemonės intervencijos logika:</v>
      </c>
      <c r="C92" s="676"/>
    </row>
    <row r="93" spans="1:3" ht="230.4" x14ac:dyDescent="0.3">
      <c r="A93" s="2" t="s">
        <v>197</v>
      </c>
      <c r="B93" s="673" t="str">
        <f t="shared" si="0"/>
        <v>Priemonės tikslas, ryšys su pagrindiniu BŽŪP tikslu ir VVG teritorijos poreikiais (problemomis ir (arba) potencialu), ryšys su VPS tema (jei taikoma)</v>
      </c>
      <c r="C93" s="677" t="str">
        <f>'10'!E17</f>
        <v>Priemonės tikslas - skatinti bendruomeninio ir NVO verslo iniciatyvas, taip prisidedant prie nedarbo ir skurdo rodiklių mažinimo, ekonomikos augimo.  Viena pagrindinių vietovės problemų - neišvystytas vietos turizmo paslaugų tinklas, neužtikrina pakankamo paslaugų spektro VVG teritorijoje. Kaip parodė focus grupių susitikimai, bendruomeninės organizacijos yra suinteresuotos vykdyti su turizmu susijusius verslus. Priemonės sąsaja su SO8 tikslu - priemonė yra skirta skatinti NVO sektoriaus ekonominį augimą bei darbo vietų kūrimą. Priemonės sąsaja su horizontaliu tikslu SO4 - vykdant projektų atranką vienas iš atrankos kriterijų bus klimato kaitos švelninimo priemonių taikymas  (pvz. saulės elektrinės įrengimas, elektromobilio veikloje naudojimas, IT sprendimai efektyvinantys veiklą ir pan.). Projektams, kurių idėja atlieps VPS temą - turizmo plėtros skatinimas, bus skiriami papildomi atrankos balai.</v>
      </c>
    </row>
    <row r="94" spans="1:3" ht="72" x14ac:dyDescent="0.3">
      <c r="A94" s="2" t="s">
        <v>198</v>
      </c>
      <c r="B94" s="671" t="str">
        <f t="shared" si="0"/>
        <v>Pokytis, kurio siekiama VPS priemone</v>
      </c>
      <c r="C94" s="677" t="str">
        <f>'10'!E18</f>
        <v xml:space="preserve">Mažinti nedarbo lygį VVG teritorijoje kuriant naujas darbo vietas -  planuojama sukurti ne mažiau kaip 5 (etatus) naujų darbo vietų. Didinti NVO sektoriaus ekonominę savarankiškumą paremiant 3 verslo projektus.  Didinti NVO sektorius aktyvumą teikiant turizmo paslaugas. </v>
      </c>
    </row>
    <row r="95" spans="1:3" ht="43.2" x14ac:dyDescent="0.3">
      <c r="A95" s="2" t="s">
        <v>199</v>
      </c>
      <c r="B95" s="509" t="str">
        <f t="shared" si="0"/>
        <v>Kaip priemonė prisidės prie horizontalaus tikslo d įgyvendinimo? (pildoma, jei taikoma)</v>
      </c>
      <c r="C95" s="677" t="str">
        <f>'10'!E19</f>
        <v>Skiriami papildomi balai projektams, kuriuose numatytos investicijos, kuriomis prisidedama prie klimato kaitos švelninimo.</v>
      </c>
    </row>
    <row r="96" spans="1:3" ht="28.8" x14ac:dyDescent="0.3">
      <c r="A96" s="2" t="s">
        <v>200</v>
      </c>
      <c r="B96" s="509" t="str">
        <f t="shared" si="0"/>
        <v>Kaip priemonė prisidės prie horizontalaus tikslo e įgyvendinimo? (pildoma, jei taikoma)</v>
      </c>
      <c r="C96" s="677" t="str">
        <f>'10'!E20</f>
        <v>Neaktualu</v>
      </c>
    </row>
    <row r="97" spans="1:3" ht="28.8" x14ac:dyDescent="0.3">
      <c r="A97" s="2" t="s">
        <v>201</v>
      </c>
      <c r="B97" s="509" t="str">
        <f t="shared" si="0"/>
        <v>Kaip priemonė prisidės prie horizontalaus tikslo f įgyvendinimo? (pildoma, jei taikoma)</v>
      </c>
      <c r="C97" s="677" t="str">
        <f>'10'!E21</f>
        <v>Neaktualu</v>
      </c>
    </row>
    <row r="98" spans="1:3" ht="28.8" x14ac:dyDescent="0.3">
      <c r="A98" s="2" t="s">
        <v>202</v>
      </c>
      <c r="B98" s="509" t="str">
        <f t="shared" si="0"/>
        <v>Kaip priemonė prisidės prie horizontalaus tikslo i įgyvendinimo? (pildoma, jei taikoma)</v>
      </c>
      <c r="C98" s="677" t="str">
        <f>'10'!E22</f>
        <v>Neaktualu</v>
      </c>
    </row>
    <row r="99" spans="1:3" ht="28.8" x14ac:dyDescent="0.3">
      <c r="A99" s="2" t="s">
        <v>203</v>
      </c>
      <c r="B99" s="675" t="str">
        <f t="shared" si="0"/>
        <v>B dalis. Pareiškėjų ir projektų tinkamumo sąlygos, projektų atrankos principai:</v>
      </c>
      <c r="C99" s="676"/>
    </row>
    <row r="100" spans="1:3" ht="28.8" x14ac:dyDescent="0.3">
      <c r="A100" s="2" t="s">
        <v>204</v>
      </c>
      <c r="B100" s="509" t="str">
        <f t="shared" si="0"/>
        <v>Pagal priemonę remiamos veiklos</v>
      </c>
      <c r="C100" s="677" t="str">
        <f>'10'!E24</f>
        <v xml:space="preserve">Įvairios ekonominės veiklos, kuriomis kuriamos naujos darbo vietos. </v>
      </c>
    </row>
    <row r="101" spans="1:3" ht="28.8" x14ac:dyDescent="0.3">
      <c r="A101" s="2" t="s">
        <v>205</v>
      </c>
      <c r="B101" s="671" t="str">
        <f t="shared" si="0"/>
        <v>Tinkami pareiškėjai ir partneriai (jei taikomas reikalavimas projektus įgyvendinti su partneriais)</v>
      </c>
      <c r="C101" s="677" t="str">
        <f>'10'!E25</f>
        <v>Nevyriausybinės organizacijos, bendruomeninės organizacijos ir kt.</v>
      </c>
    </row>
    <row r="102" spans="1:3" ht="28.8" x14ac:dyDescent="0.3">
      <c r="A102" s="2" t="s">
        <v>206</v>
      </c>
      <c r="B102" s="671" t="str">
        <f t="shared" si="0"/>
        <v>Priemonės tikslinė grupė (pildoma, jei nesutampa su tinkamais pareiškėjais ir (arba) partneriais)</v>
      </c>
      <c r="C102" s="677">
        <f>'10'!E26</f>
        <v>0</v>
      </c>
    </row>
    <row r="103" spans="1:3" x14ac:dyDescent="0.3">
      <c r="A103" s="2" t="s">
        <v>725</v>
      </c>
      <c r="B103" s="509" t="str">
        <f t="shared" si="0"/>
        <v>Tinkamumo sąlygos pareiškėjams ir projektams</v>
      </c>
      <c r="C103" s="677" t="str">
        <f>'10'!E27</f>
        <v>Sąlygos numatytos SP ir VP administravimo taisyklėse</v>
      </c>
    </row>
    <row r="104" spans="1:3" ht="72" x14ac:dyDescent="0.3">
      <c r="A104" s="2" t="s">
        <v>726</v>
      </c>
      <c r="B104" s="673" t="str">
        <f t="shared" si="0"/>
        <v>Projektų atrankos principai</v>
      </c>
      <c r="C104" s="677" t="str">
        <f>'10'!E28</f>
        <v xml:space="preserve">1. Didesnis naujų darbo vietų skaičius;  2. Geresni vietos projekto pareiškėjo finansų valdymo gebėjimai; 3. Numatytos investicijos susijusios su klimato kaitos priemonių taikymu; 4. Projekto idėja siejasi su VPS tema - turizmo plėtros skatinimas. </v>
      </c>
    </row>
    <row r="105" spans="1:3" x14ac:dyDescent="0.3">
      <c r="A105" s="2" t="s">
        <v>727</v>
      </c>
      <c r="B105" s="509" t="str">
        <f t="shared" si="0"/>
        <v>Planuojamų kvietimų teikti paraiškas skaičius</v>
      </c>
      <c r="C105" s="670">
        <f>'10'!E29</f>
        <v>3</v>
      </c>
    </row>
    <row r="106" spans="1:3" x14ac:dyDescent="0.3">
      <c r="A106" s="2" t="s">
        <v>728</v>
      </c>
      <c r="B106" s="651" t="str">
        <f t="shared" si="0"/>
        <v>C dalis. Paramos dydžiai:</v>
      </c>
      <c r="C106" s="676"/>
    </row>
    <row r="107" spans="1:3" x14ac:dyDescent="0.3">
      <c r="A107" s="2" t="s">
        <v>729</v>
      </c>
      <c r="B107" s="509" t="str">
        <f t="shared" si="0"/>
        <v>Didžiausia paramos suma vietos projektui, Eur</v>
      </c>
      <c r="C107" s="677">
        <f>'10'!E31</f>
        <v>88000</v>
      </c>
    </row>
    <row r="108" spans="1:3" x14ac:dyDescent="0.3">
      <c r="A108" s="2" t="s">
        <v>730</v>
      </c>
      <c r="B108" s="509" t="str">
        <f t="shared" si="0"/>
        <v xml:space="preserve">Paramos lyginamoji dalis, proc. </v>
      </c>
      <c r="C108" s="677">
        <f>'10'!E32</f>
        <v>95</v>
      </c>
    </row>
    <row r="109" spans="1:3" x14ac:dyDescent="0.3">
      <c r="A109" s="2" t="s">
        <v>731</v>
      </c>
      <c r="B109" s="509" t="str">
        <f t="shared" si="0"/>
        <v>Planuojama paramos suma priemonei, Eur</v>
      </c>
      <c r="C109" s="678">
        <f>'10'!E33</f>
        <v>264000</v>
      </c>
    </row>
    <row r="110" spans="1:3" x14ac:dyDescent="0.3">
      <c r="A110" s="2" t="s">
        <v>732</v>
      </c>
      <c r="B110" s="509" t="str">
        <f t="shared" si="0"/>
        <v>Planuojama paremti projektų (rodiklis L700)</v>
      </c>
      <c r="C110" s="679">
        <f>'10'!E34</f>
        <v>3</v>
      </c>
    </row>
    <row r="111" spans="1:3" ht="72" x14ac:dyDescent="0.3">
      <c r="A111" s="2" t="s">
        <v>733</v>
      </c>
      <c r="B111" s="509" t="str">
        <f t="shared" si="0"/>
        <v>Paaiškinimas, kaip nustatyta rodiklio L700 reikšmė</v>
      </c>
      <c r="C111" s="677" t="str">
        <f>'10'!E35</f>
        <v>Projektų skaičius apskaičiuotas pagal priemonei skirtą paramos lėšų sumą ir maksimalią vieno projekto vertę t.y. 264000/88000=3, kurie su nariais aptarti visuotinio susirinkimo metu. Taip pat atsižvelgiant į patirtį įgyvendinant 2016-2020 VPS.</v>
      </c>
    </row>
    <row r="112" spans="1:3" ht="28.8" x14ac:dyDescent="0.3">
      <c r="A112" s="2" t="s">
        <v>734</v>
      </c>
      <c r="B112" s="651" t="str">
        <f t="shared" si="0"/>
        <v>D dalis. Priemonės indėlis į ES ir nacionalinių horizontaliųjų principų įgyvendinimą:</v>
      </c>
      <c r="C112" s="676"/>
    </row>
    <row r="113" spans="1:3" x14ac:dyDescent="0.3">
      <c r="A113" s="2" t="s">
        <v>735</v>
      </c>
      <c r="B113" s="680" t="str">
        <f t="shared" si="0"/>
        <v>Subregioninės vietovės principas:</v>
      </c>
      <c r="C113" s="676"/>
    </row>
    <row r="114" spans="1:3" ht="28.8" x14ac:dyDescent="0.3">
      <c r="A114" s="2" t="s">
        <v>736</v>
      </c>
      <c r="B114" s="509" t="str">
        <f t="shared" si="0"/>
        <v>Ar siekiama, kad pagal priemonę finansuojami projektai apimtų visas VVG teritorijos seniūnijas?</v>
      </c>
      <c r="C114" s="672" t="str">
        <f>'10'!E38</f>
        <v>Ne</v>
      </c>
    </row>
    <row r="115" spans="1:3" ht="72" x14ac:dyDescent="0.3">
      <c r="A115" s="2" t="s">
        <v>737</v>
      </c>
      <c r="B115" s="509" t="str">
        <f t="shared" si="0"/>
        <v>Pasirinkimo pagrindimas</v>
      </c>
      <c r="C115" s="677" t="str">
        <f>'10'!E39</f>
        <v>VVG teritoriją sudaro 5 seniūnijos, ne visose seniūnijose veikia bendruomeninės organizacijos, kurios savo veiklą sietų su verslu. Vadovaujantis atliktu poreikių tyrimu taip pat nenustatyta, kad bendruomeninis verslas aktualus visose seniūnijose.</v>
      </c>
    </row>
    <row r="116" spans="1:3" x14ac:dyDescent="0.3">
      <c r="A116" s="2" t="s">
        <v>738</v>
      </c>
      <c r="B116" s="680" t="str">
        <f t="shared" si="0"/>
        <v>Partnerystės principas:</v>
      </c>
      <c r="C116" s="676"/>
    </row>
    <row r="117" spans="1:3" ht="28.8" x14ac:dyDescent="0.3">
      <c r="A117" s="2" t="s">
        <v>739</v>
      </c>
      <c r="B117" s="509" t="str">
        <f t="shared" si="0"/>
        <v>Ar siekiama, kad pagal priemonę finansuojami projektai būtų vykdomi su partneriais?</v>
      </c>
      <c r="C117" s="672" t="str">
        <f>'10'!E41</f>
        <v>Taip, pasirinktinai</v>
      </c>
    </row>
    <row r="118" spans="1:3" ht="43.2" x14ac:dyDescent="0.3">
      <c r="A118" s="2" t="s">
        <v>740</v>
      </c>
      <c r="B118" s="509" t="str">
        <f t="shared" si="0"/>
        <v>Pasirinkimo pagrindimas</v>
      </c>
      <c r="C118" s="677" t="str">
        <f>'10'!E42</f>
        <v>Vykdant projektą pareiškėjui suteikiama galimybė veiklas vykdyti su partneriu taip stiprinant organizacinius/finansinius ir kt. pajėgumus.</v>
      </c>
    </row>
    <row r="119" spans="1:3" x14ac:dyDescent="0.3">
      <c r="A119" s="2" t="s">
        <v>741</v>
      </c>
      <c r="B119" s="680" t="str">
        <f t="shared" si="0"/>
        <v>Inovacijų principas:</v>
      </c>
      <c r="C119" s="676"/>
    </row>
    <row r="120" spans="1:3" ht="28.8" x14ac:dyDescent="0.3">
      <c r="A120" s="2" t="s">
        <v>742</v>
      </c>
      <c r="B120" s="509" t="str">
        <f t="shared" si="0"/>
        <v>Ar siekiama, kad pagal priemonę finansuojami projektai būtų skirti inovacijoms vietos lygiu diegti?</v>
      </c>
      <c r="C120" s="672" t="str">
        <f>'10'!E44</f>
        <v>Taip, pasirinktinai</v>
      </c>
    </row>
    <row r="121" spans="1:3" ht="72" x14ac:dyDescent="0.3">
      <c r="A121" s="2" t="s">
        <v>743</v>
      </c>
      <c r="B121" s="509" t="str">
        <f t="shared" si="0"/>
        <v>Pasirinkimo pagrindimas</v>
      </c>
      <c r="C121" s="677" t="str">
        <f>'10'!E45</f>
        <v>Projektas pripažįstamas inovatyviu, kai jis atitinka bent vieną inovatyvumo kriterijaus subkriterijų, vadovaujantis "Lietuvos kaimo plėtros 2014-2020 metų programos investicinių priemonių projektų inovatyvumo vertinimo metodika".</v>
      </c>
    </row>
    <row r="122" spans="1:3" ht="28.8" x14ac:dyDescent="0.3">
      <c r="A122" s="2" t="s">
        <v>744</v>
      </c>
      <c r="B122" s="509" t="str">
        <f t="shared" si="0"/>
        <v>Planuojama paremti projektų, skirtų inovacijoms vietos lygiu diegti (rodiklis L710)</v>
      </c>
      <c r="C122" s="679">
        <f>'10'!E46</f>
        <v>1</v>
      </c>
    </row>
    <row r="123" spans="1:3" x14ac:dyDescent="0.3">
      <c r="A123" s="2" t="s">
        <v>745</v>
      </c>
      <c r="B123" s="680" t="str">
        <f t="shared" si="0"/>
        <v>Lyčių lygybė ir nediskriminavimas:</v>
      </c>
      <c r="C123" s="676"/>
    </row>
    <row r="124" spans="1:3" ht="28.8" x14ac:dyDescent="0.3">
      <c r="A124" s="2" t="s">
        <v>746</v>
      </c>
      <c r="B124" s="509" t="str">
        <f t="shared" si="0"/>
        <v>Ar pagal priemonę finansuojami projektai, skirti lyčių lygybei ir nediskriminavimui?</v>
      </c>
      <c r="C124" s="672" t="str">
        <f>'10'!E48</f>
        <v>Ne</v>
      </c>
    </row>
    <row r="125" spans="1:3" x14ac:dyDescent="0.3">
      <c r="A125" s="2" t="s">
        <v>747</v>
      </c>
      <c r="B125" s="509" t="str">
        <f t="shared" si="0"/>
        <v>Pasirinkimo pagrindimas (jei taip, kaip bus užtikrinta)</v>
      </c>
      <c r="C125" s="677" t="str">
        <f>'10'!E49</f>
        <v>Netaikoma</v>
      </c>
    </row>
    <row r="126" spans="1:3" x14ac:dyDescent="0.3">
      <c r="A126" s="2" t="s">
        <v>748</v>
      </c>
      <c r="B126" s="680" t="str">
        <f t="shared" si="0"/>
        <v>Jaunimas:</v>
      </c>
      <c r="C126" s="676"/>
    </row>
    <row r="127" spans="1:3" x14ac:dyDescent="0.3">
      <c r="A127" s="2" t="s">
        <v>749</v>
      </c>
      <c r="B127" s="509" t="str">
        <f t="shared" si="0"/>
        <v>Ar pagal priemonę finansuojami projektai, skirti jaunimui?</v>
      </c>
      <c r="C127" s="672" t="str">
        <f>'10'!E51</f>
        <v>Ne</v>
      </c>
    </row>
    <row r="128" spans="1:3" x14ac:dyDescent="0.3">
      <c r="A128" s="2" t="s">
        <v>750</v>
      </c>
      <c r="B128" s="509" t="str">
        <f t="shared" si="0"/>
        <v>Pasirinkimo pagrindimas (jei taip, kaip bus užtikrinta)</v>
      </c>
      <c r="C128" s="677" t="str">
        <f>'10'!E52</f>
        <v>Netaikoma</v>
      </c>
    </row>
    <row r="129" spans="1:3" x14ac:dyDescent="0.3">
      <c r="A129" s="2" t="s">
        <v>751</v>
      </c>
      <c r="B129" s="675" t="str">
        <f t="shared" si="0"/>
        <v>E dalis. Priemonės rezultato rodikliai:</v>
      </c>
      <c r="C129" s="676"/>
    </row>
    <row r="130" spans="1:3" x14ac:dyDescent="0.3">
      <c r="A130" s="2" t="s">
        <v>752</v>
      </c>
      <c r="B130" s="680" t="str">
        <f t="shared" si="0"/>
        <v>SP rezultato rodiklių taikymas priemonei:</v>
      </c>
      <c r="C130" s="676"/>
    </row>
    <row r="131" spans="1:3" x14ac:dyDescent="0.3">
      <c r="A131" s="2" t="s">
        <v>753</v>
      </c>
      <c r="B131" s="681" t="str">
        <f t="shared" si="0"/>
        <v>R.3</v>
      </c>
      <c r="C131" s="682" t="str">
        <f>'10'!E55</f>
        <v>Ne</v>
      </c>
    </row>
    <row r="132" spans="1:3" x14ac:dyDescent="0.3">
      <c r="A132" s="2" t="s">
        <v>754</v>
      </c>
      <c r="B132" s="681" t="str">
        <f t="shared" si="0"/>
        <v>R.37</v>
      </c>
      <c r="C132" s="682" t="str">
        <f>'10'!E56</f>
        <v>Taip</v>
      </c>
    </row>
    <row r="133" spans="1:3" x14ac:dyDescent="0.3">
      <c r="A133" s="2" t="s">
        <v>755</v>
      </c>
      <c r="B133" s="681" t="str">
        <f t="shared" si="0"/>
        <v>R.39</v>
      </c>
      <c r="C133" s="682" t="str">
        <f>'10'!E57</f>
        <v>Taip</v>
      </c>
    </row>
    <row r="134" spans="1:3" x14ac:dyDescent="0.3">
      <c r="A134" s="2" t="s">
        <v>756</v>
      </c>
      <c r="B134" s="681" t="str">
        <f t="shared" si="0"/>
        <v>R.41</v>
      </c>
      <c r="C134" s="682" t="str">
        <f>'10'!E58</f>
        <v>Taip</v>
      </c>
    </row>
    <row r="135" spans="1:3" x14ac:dyDescent="0.3">
      <c r="A135" s="2" t="s">
        <v>757</v>
      </c>
      <c r="B135" s="681" t="str">
        <f t="shared" si="0"/>
        <v>R.42</v>
      </c>
      <c r="C135" s="682" t="str">
        <f>'10'!E59</f>
        <v>Ne</v>
      </c>
    </row>
    <row r="136" spans="1:3" x14ac:dyDescent="0.3">
      <c r="A136" s="2" t="s">
        <v>758</v>
      </c>
      <c r="B136" s="680" t="str">
        <f t="shared" si="0"/>
        <v>VPS rodiklių taikymas priemonei:</v>
      </c>
      <c r="C136" s="676"/>
    </row>
    <row r="137" spans="1:3" x14ac:dyDescent="0.3">
      <c r="A137" s="2" t="s">
        <v>759</v>
      </c>
      <c r="B137" s="681" t="str">
        <f t="shared" si="0"/>
        <v>KAZL-R.1</v>
      </c>
      <c r="C137" s="682" t="str">
        <f>'10'!E61</f>
        <v>Ne</v>
      </c>
    </row>
    <row r="138" spans="1:3" x14ac:dyDescent="0.3">
      <c r="A138" s="2" t="s">
        <v>760</v>
      </c>
      <c r="B138" s="681" t="str">
        <f t="shared" si="0"/>
        <v>KAZL-R.2</v>
      </c>
      <c r="C138" s="682" t="str">
        <f>'10'!E62</f>
        <v>Ne</v>
      </c>
    </row>
    <row r="139" spans="1:3" x14ac:dyDescent="0.3">
      <c r="A139" s="2" t="s">
        <v>761</v>
      </c>
      <c r="B139" s="681" t="str">
        <f t="shared" si="0"/>
        <v>KAZL-R.3</v>
      </c>
      <c r="C139" s="682" t="str">
        <f>'10'!E63</f>
        <v>Ne</v>
      </c>
    </row>
    <row r="140" spans="1:3" x14ac:dyDescent="0.3">
      <c r="A140" s="2" t="s">
        <v>762</v>
      </c>
      <c r="B140" s="681" t="str">
        <f t="shared" si="0"/>
        <v>KAZL-P.4</v>
      </c>
      <c r="C140" s="682" t="str">
        <f>'10'!E64</f>
        <v>Ne</v>
      </c>
    </row>
    <row r="141" spans="1:3" x14ac:dyDescent="0.3">
      <c r="A141" s="2" t="s">
        <v>763</v>
      </c>
      <c r="B141" s="681" t="str">
        <f t="shared" si="0"/>
        <v>KAZL-P.5</v>
      </c>
      <c r="C141" s="682" t="str">
        <f>'10'!E65</f>
        <v>Ne</v>
      </c>
    </row>
    <row r="142" spans="1:3" x14ac:dyDescent="0.3">
      <c r="A142" s="2" t="s">
        <v>764</v>
      </c>
      <c r="B142" s="681" t="str">
        <f t="shared" si="0"/>
        <v>KAZL-P.6</v>
      </c>
      <c r="C142" s="682" t="str">
        <f>'10'!E66</f>
        <v>Ne</v>
      </c>
    </row>
    <row r="143" spans="1:3" x14ac:dyDescent="0.3">
      <c r="A143" s="2" t="s">
        <v>765</v>
      </c>
      <c r="B143" s="681" t="str">
        <f t="shared" si="0"/>
        <v>KAZL-P.7</v>
      </c>
      <c r="C143" s="682" t="str">
        <f>'10'!E67</f>
        <v>Ne</v>
      </c>
    </row>
    <row r="144" spans="1:3" x14ac:dyDescent="0.3">
      <c r="A144" s="2" t="s">
        <v>766</v>
      </c>
      <c r="B144" s="681" t="str">
        <f t="shared" si="0"/>
        <v>KAZL-P.8</v>
      </c>
      <c r="C144" s="682" t="str">
        <f>'10'!E68</f>
        <v>Ne</v>
      </c>
    </row>
    <row r="145" spans="1:3" x14ac:dyDescent="0.3">
      <c r="A145" s="2" t="s">
        <v>767</v>
      </c>
      <c r="B145" s="681" t="str">
        <f t="shared" si="0"/>
        <v>KAZL-P.9</v>
      </c>
      <c r="C145" s="682" t="str">
        <f>'10'!E69</f>
        <v>Ne</v>
      </c>
    </row>
    <row r="146" spans="1:3" x14ac:dyDescent="0.3">
      <c r="A146" s="2" t="s">
        <v>768</v>
      </c>
      <c r="B146" s="683" t="str">
        <f t="shared" si="0"/>
        <v>KAZL-P.10</v>
      </c>
      <c r="C146" s="684" t="str">
        <f>'10'!E70</f>
        <v>Ne</v>
      </c>
    </row>
    <row r="147" spans="1:3" x14ac:dyDescent="0.3">
      <c r="A147" s="2" t="s">
        <v>769</v>
      </c>
      <c r="B147" s="675" t="str">
        <f t="shared" si="0"/>
        <v>F dalis. Pagal priemonę remiamų projektų pobūdis:</v>
      </c>
      <c r="C147" s="676"/>
    </row>
    <row r="148" spans="1:3" x14ac:dyDescent="0.3">
      <c r="A148" s="2" t="s">
        <v>770</v>
      </c>
      <c r="B148" s="671" t="str">
        <f t="shared" ref="B148:B157" si="1">B71</f>
        <v>Remiami pelno projektai</v>
      </c>
      <c r="C148" s="672" t="str">
        <f>'10'!E72</f>
        <v>Taip</v>
      </c>
    </row>
    <row r="149" spans="1:3" ht="57.6" x14ac:dyDescent="0.3">
      <c r="A149" s="2" t="s">
        <v>771</v>
      </c>
      <c r="B149" s="673" t="str">
        <f t="shared" si="1"/>
        <v>Remiami projektai, susiję su žinių perdavimu, įskaitant konsultacijas, mokymą ir keitimąsi žiniomis apie tvarią, ekonominę, socialinę, aplinką ir klimatą tausojančią veiklą (aktualu rodikliui L801)</v>
      </c>
      <c r="C149" s="672" t="str">
        <f>'10'!E73</f>
        <v>Ne</v>
      </c>
    </row>
    <row r="150" spans="1:3" ht="57.6" x14ac:dyDescent="0.3">
      <c r="A150" s="2" t="s">
        <v>772</v>
      </c>
      <c r="B150" s="673" t="str">
        <f t="shared" si="1"/>
        <v>Remiami projektai, susiję su gamintojų organizacijomis, vietinėmis rinkomis, trumpomis tiekimo grandinėmis ir kokybės schemomis, įskaitant paramą investicijoms, rinkodaros veiklą ir kt. (aktualu rodikliui L802)</v>
      </c>
      <c r="C150" s="672" t="str">
        <f>'10'!E74</f>
        <v>Ne</v>
      </c>
    </row>
    <row r="151" spans="1:3" ht="43.2" x14ac:dyDescent="0.3">
      <c r="A151" s="2" t="s">
        <v>773</v>
      </c>
      <c r="B151" s="673" t="str">
        <f t="shared" si="1"/>
        <v>Remiami projektai, susiję su atsinaujinančios energijos gamybos pajėgumais, įskaitant biologinę (aktualu rodikliui L803)</v>
      </c>
      <c r="C151" s="672" t="str">
        <f>'10'!E75</f>
        <v>Taip</v>
      </c>
    </row>
    <row r="152" spans="1:3" ht="43.2" x14ac:dyDescent="0.3">
      <c r="A152" s="2" t="s">
        <v>774</v>
      </c>
      <c r="B152" s="673" t="str">
        <f t="shared" si="1"/>
        <v>Remiami projektai, prisidedantys prie aplinkos tvarumo, klimato kaitos švelninimo bei prisitaikymo prie jos tikslų įgyvendinimo kaimo vietovėse (aktualu rodikliui L804)</v>
      </c>
      <c r="C152" s="672" t="str">
        <f>'10'!E76</f>
        <v>Taip</v>
      </c>
    </row>
    <row r="153" spans="1:3" ht="28.8" x14ac:dyDescent="0.3">
      <c r="A153" s="2" t="s">
        <v>775</v>
      </c>
      <c r="B153" s="673" t="str">
        <f t="shared" si="1"/>
        <v>Remiami projektai, kurie kuria darbo vietas (aktualu rodikliui L805)</v>
      </c>
      <c r="C153" s="672" t="str">
        <f>'10'!E77</f>
        <v>Taip</v>
      </c>
    </row>
    <row r="154" spans="1:3" ht="28.8" x14ac:dyDescent="0.3">
      <c r="A154" s="2" t="s">
        <v>776</v>
      </c>
      <c r="B154" s="673" t="str">
        <f t="shared" si="1"/>
        <v>Remiami kaimo verslų, įskaitant bioekonomiką, projektai (aktualu rodikliui L 806)</v>
      </c>
      <c r="C154" s="672" t="str">
        <f>'10'!E78</f>
        <v>Taip</v>
      </c>
    </row>
    <row r="155" spans="1:3" ht="28.8" x14ac:dyDescent="0.3">
      <c r="A155" s="2" t="s">
        <v>777</v>
      </c>
      <c r="B155" s="673" t="str">
        <f t="shared" si="1"/>
        <v>Remiami projektai, susiję su sumanių kaimų strategijomis (aktualu rodikliui L807)</v>
      </c>
      <c r="C155" s="672" t="str">
        <f>'10'!E79</f>
        <v>Ne</v>
      </c>
    </row>
    <row r="156" spans="1:3" ht="28.8" x14ac:dyDescent="0.3">
      <c r="A156" s="2" t="s">
        <v>778</v>
      </c>
      <c r="B156" s="673" t="str">
        <f t="shared" si="1"/>
        <v>Remiami projektai, gerinantys paslaugų prieinamumą ir infrastruktūrą (aktualu rodikliui L808)</v>
      </c>
      <c r="C156" s="672" t="str">
        <f>'10'!E80</f>
        <v>Taip</v>
      </c>
    </row>
    <row r="157" spans="1:3" ht="28.8" x14ac:dyDescent="0.3">
      <c r="A157" s="2" t="s">
        <v>779</v>
      </c>
      <c r="B157" s="673" t="str">
        <f t="shared" si="1"/>
        <v>Remiami socialinės įtraukties projektai (aktualu rodikliui L809)</v>
      </c>
      <c r="C157" s="672" t="str">
        <f>'10'!E81</f>
        <v>Ne</v>
      </c>
    </row>
    <row r="158" spans="1:3" x14ac:dyDescent="0.3">
      <c r="A158" s="2"/>
      <c r="B158" s="649"/>
      <c r="C158" s="685"/>
    </row>
    <row r="159" spans="1:3" x14ac:dyDescent="0.3">
      <c r="A159" s="1"/>
      <c r="B159" s="362"/>
      <c r="C159" s="686" t="str">
        <f>'10'!F6</f>
        <v>3 priemonė</v>
      </c>
    </row>
    <row r="160" spans="1:3" x14ac:dyDescent="0.3">
      <c r="A160" s="2" t="s">
        <v>188</v>
      </c>
      <c r="B160" s="509" t="str">
        <f>B83</f>
        <v>Priemonės pavadinimas</v>
      </c>
      <c r="C160" s="670" t="str">
        <f>'10'!F7</f>
        <v>Kaimų atnaujinimas ir plėtra</v>
      </c>
    </row>
    <row r="161" spans="1:3" x14ac:dyDescent="0.3">
      <c r="A161" s="2" t="s">
        <v>189</v>
      </c>
      <c r="B161" s="671" t="str">
        <f t="shared" ref="B161:B224" si="2">B84</f>
        <v>Priemonės rūšis</v>
      </c>
      <c r="C161" s="670" t="str">
        <f>'10'!F8</f>
        <v>Viešųjų paslaugų prieinamumo didinimas (ne pelno)</v>
      </c>
    </row>
    <row r="162" spans="1:3" x14ac:dyDescent="0.3">
      <c r="A162" s="2" t="s">
        <v>190</v>
      </c>
      <c r="B162" s="671" t="str">
        <f t="shared" si="2"/>
        <v>VVG teritorijos poreikių, kuriuos tenkina priemonė, skaičius</v>
      </c>
      <c r="C162" s="670">
        <f>'10'!F9</f>
        <v>1</v>
      </c>
    </row>
    <row r="163" spans="1:3" x14ac:dyDescent="0.3">
      <c r="A163" s="2" t="s">
        <v>191</v>
      </c>
      <c r="B163" s="671" t="str">
        <f t="shared" si="2"/>
        <v>BŽŪP tikslų, kuriuos įgyvendina priemonė, skaičius</v>
      </c>
      <c r="C163" s="670">
        <f>'10'!F10</f>
        <v>2</v>
      </c>
    </row>
    <row r="164" spans="1:3" ht="57.6" x14ac:dyDescent="0.3">
      <c r="A164" s="2" t="s">
        <v>192</v>
      </c>
      <c r="B164" s="671" t="str">
        <f t="shared" si="2"/>
        <v>Pagrindinis BŽŪP tikslas, kurį įgyvendina VPS priemonė</v>
      </c>
      <c r="C164" s="672" t="str">
        <f>'10'!F11</f>
        <v>SO8. Skatinti užimtumą, augimą, lyčių lygybę, įskaitant moterų dalyvavimą ūkininkavimo veikloje, socialinę įtrauktį ir vietos plėtrą kaimo vietovėse, įskaitant žiedinę bioekonomiką ir tvarią miškininkystę</v>
      </c>
    </row>
    <row r="165" spans="1:3" ht="28.8" x14ac:dyDescent="0.3">
      <c r="A165" s="2" t="s">
        <v>193</v>
      </c>
      <c r="B165" s="673" t="str">
        <f t="shared" si="2"/>
        <v>Ar priemonė prisideda prie 4 konkretaus BŽŪP tikslo? (tikslas nurodytas 5 lape)</v>
      </c>
      <c r="C165" s="672" t="str">
        <f>'10'!F12</f>
        <v>Taip</v>
      </c>
    </row>
    <row r="166" spans="1:3" ht="28.8" x14ac:dyDescent="0.3">
      <c r="A166" s="2" t="s">
        <v>194</v>
      </c>
      <c r="B166" s="673" t="str">
        <f t="shared" si="2"/>
        <v>Ar priemonė prisideda prie 5 konkretaus BŽŪP tikslo? (tikslas nurodytas 5 lape)</v>
      </c>
      <c r="C166" s="672" t="str">
        <f>'10'!F13</f>
        <v>Ne</v>
      </c>
    </row>
    <row r="167" spans="1:3" ht="28.8" x14ac:dyDescent="0.3">
      <c r="A167" s="2" t="s">
        <v>195</v>
      </c>
      <c r="B167" s="673" t="str">
        <f t="shared" si="2"/>
        <v>Ar priemonė prisideda prie 6 konkretaus BŽŪP tikslo? (tikslas nurodytas 5 lape)</v>
      </c>
      <c r="C167" s="672" t="str">
        <f>'10'!F14</f>
        <v>Ne</v>
      </c>
    </row>
    <row r="168" spans="1:3" ht="28.8" x14ac:dyDescent="0.3">
      <c r="A168" s="2" t="s">
        <v>196</v>
      </c>
      <c r="B168" s="673" t="str">
        <f t="shared" si="2"/>
        <v>Ar priemonė prisideda prie 9 konkretaus BŽŪP tikslo? (tikslas nurodytas 5 lape)</v>
      </c>
      <c r="C168" s="672" t="str">
        <f>'10'!F15</f>
        <v>Ne</v>
      </c>
    </row>
    <row r="169" spans="1:3" x14ac:dyDescent="0.3">
      <c r="A169" s="2" t="s">
        <v>94</v>
      </c>
      <c r="B169" s="675" t="str">
        <f t="shared" si="2"/>
        <v>A dalis. Priemonės intervencijos logika:</v>
      </c>
      <c r="C169" s="676"/>
    </row>
    <row r="170" spans="1:3" ht="230.4" x14ac:dyDescent="0.3">
      <c r="A170" s="2" t="s">
        <v>197</v>
      </c>
      <c r="B170" s="673" t="str">
        <f t="shared" si="2"/>
        <v>Priemonės tikslas, ryšys su pagrindiniu BŽŪP tikslu ir VVG teritorijos poreikiais (problemomis ir (arba) potencialu), ryšys su VPS tema (jei taikoma)</v>
      </c>
      <c r="C170" s="677" t="str">
        <f>'10'!F17</f>
        <v>Priemonės tikslas - skatinti iniciatyvas susijusias su vietos plėtra - viešųjų paslaugų kaimo vietovėse įvairovės ir prieinamumo didinimu. Viena iš problemų - menkai išnaudojami ištekliai, maža su miškais susijusių paslaugų pasiūla, neišvystyta pėsčiųjų ir dviračių infrastruktūra. Priemonės sąsaja su SO8 tikslu - priemonė yra orientuota į vietos plėtrą, kaimo vietovių modernizavimą, nes remiami projektai, susiję su investicijomis į viešąją infrastruktūrą, įvairių paslaugų prieinamumo didinimą kaimo gyventojams (pvz. susisiekimo, laisvalaikio paslaugos ir pan.). Priemonės sąsaja su horizontaliu tikslu SO4 - vykdant projektų atranką vienas iš atrankos kriterijų bus klimato kaitos švelninimo priemonių taikymas  (pvz. energijos vartojimo efektyvinimas, IT sprendimai ir pan.). Projektams, kurių idėja atlieps VPS temą - turizmo plėtros skatinimas, bus skiriami papildomi atrankos balai.</v>
      </c>
    </row>
    <row r="171" spans="1:3" ht="57.6" x14ac:dyDescent="0.3">
      <c r="A171" s="2" t="s">
        <v>198</v>
      </c>
      <c r="B171" s="671" t="str">
        <f t="shared" si="2"/>
        <v>Pokytis, kurio siekiama VPS priemone</v>
      </c>
      <c r="C171" s="677" t="str">
        <f>'10'!F18</f>
        <v xml:space="preserve">Sutvarkyti ar atnaujinti viešosios infrastruktūros objektai taikant inovatyvius, tvarius sprendimus. Viešosios paskirties objektų pritaikymas visuomenės poreikiams bei turizmo paslaugų plėtrai. </v>
      </c>
    </row>
    <row r="172" spans="1:3" ht="43.2" x14ac:dyDescent="0.3">
      <c r="A172" s="2" t="s">
        <v>199</v>
      </c>
      <c r="B172" s="509" t="str">
        <f t="shared" si="2"/>
        <v>Kaip priemonė prisidės prie horizontalaus tikslo d įgyvendinimo? (pildoma, jei taikoma)</v>
      </c>
      <c r="C172" s="677" t="str">
        <f>'10'!F19</f>
        <v>Skiriami papildomi balai projektams, kuriuose numatytos investicijos, kuriomis prisidedama prie klimato kaitos švelninimo.</v>
      </c>
    </row>
    <row r="173" spans="1:3" ht="28.8" x14ac:dyDescent="0.3">
      <c r="A173" s="2" t="s">
        <v>200</v>
      </c>
      <c r="B173" s="509" t="str">
        <f t="shared" si="2"/>
        <v>Kaip priemonė prisidės prie horizontalaus tikslo e įgyvendinimo? (pildoma, jei taikoma)</v>
      </c>
      <c r="C173" s="677" t="str">
        <f>'10'!F20</f>
        <v xml:space="preserve">Neaktualu </v>
      </c>
    </row>
    <row r="174" spans="1:3" ht="28.8" x14ac:dyDescent="0.3">
      <c r="A174" s="2" t="s">
        <v>201</v>
      </c>
      <c r="B174" s="509" t="str">
        <f t="shared" si="2"/>
        <v>Kaip priemonė prisidės prie horizontalaus tikslo f įgyvendinimo? (pildoma, jei taikoma)</v>
      </c>
      <c r="C174" s="677" t="str">
        <f>'10'!F21</f>
        <v>Neaktualu</v>
      </c>
    </row>
    <row r="175" spans="1:3" ht="28.8" x14ac:dyDescent="0.3">
      <c r="A175" s="2" t="s">
        <v>202</v>
      </c>
      <c r="B175" s="509" t="str">
        <f t="shared" si="2"/>
        <v>Kaip priemonė prisidės prie horizontalaus tikslo i įgyvendinimo? (pildoma, jei taikoma)</v>
      </c>
      <c r="C175" s="677" t="str">
        <f>'10'!F22</f>
        <v xml:space="preserve">Neaktualu </v>
      </c>
    </row>
    <row r="176" spans="1:3" ht="28.8" x14ac:dyDescent="0.3">
      <c r="A176" s="2" t="s">
        <v>203</v>
      </c>
      <c r="B176" s="675" t="str">
        <f t="shared" si="2"/>
        <v>B dalis. Pareiškėjų ir projektų tinkamumo sąlygos, projektų atrankos principai:</v>
      </c>
      <c r="C176" s="676"/>
    </row>
    <row r="177" spans="1:3" ht="28.8" x14ac:dyDescent="0.3">
      <c r="A177" s="2" t="s">
        <v>204</v>
      </c>
      <c r="B177" s="509" t="str">
        <f t="shared" si="2"/>
        <v>Pagal priemonę remiamos veiklos</v>
      </c>
      <c r="C177" s="677" t="str">
        <f>'10'!F24</f>
        <v xml:space="preserve">Remiamos iniciatyvos susiję su viešosios paskirties objektų sutvarkymu ir pritaikymu visuomenės poreikiams. </v>
      </c>
    </row>
    <row r="178" spans="1:3" ht="43.2" x14ac:dyDescent="0.3">
      <c r="A178" s="2" t="s">
        <v>205</v>
      </c>
      <c r="B178" s="671" t="str">
        <f t="shared" si="2"/>
        <v>Tinkami pareiškėjai ir partneriai (jei taikomas reikalavimas projektus įgyvendinti su partneriais)</v>
      </c>
      <c r="C178" s="677" t="str">
        <f>'10'!F25</f>
        <v>Viešieji juridiniai asmenys: nevyriausybinės organizacijos, bendruomeninės organizacijos, biudžetinės įstaigos, viešosios įstaigos ir kt.</v>
      </c>
    </row>
    <row r="179" spans="1:3" ht="28.8" x14ac:dyDescent="0.3">
      <c r="A179" s="2" t="s">
        <v>206</v>
      </c>
      <c r="B179" s="671" t="str">
        <f t="shared" si="2"/>
        <v>Priemonės tikslinė grupė (pildoma, jei nesutampa su tinkamais pareiškėjais ir (arba) partneriais)</v>
      </c>
      <c r="C179" s="677">
        <f>'10'!F26</f>
        <v>0</v>
      </c>
    </row>
    <row r="180" spans="1:3" x14ac:dyDescent="0.3">
      <c r="A180" s="2" t="s">
        <v>725</v>
      </c>
      <c r="B180" s="509" t="str">
        <f t="shared" si="2"/>
        <v>Tinkamumo sąlygos pareiškėjams ir projektams</v>
      </c>
      <c r="C180" s="677" t="str">
        <f>'10'!F27</f>
        <v>Sąlygos numatytos SP ir VP administravimo taisyklėse</v>
      </c>
    </row>
    <row r="181" spans="1:3" ht="57.6" x14ac:dyDescent="0.3">
      <c r="A181" s="2" t="s">
        <v>726</v>
      </c>
      <c r="B181" s="673" t="str">
        <f t="shared" si="2"/>
        <v>Projektų atrankos principai</v>
      </c>
      <c r="C181" s="677" t="str">
        <f>'10'!F28</f>
        <v>1. Didesnis projekto naudos gavėjų skaičius; 2. Projektas įgyvendinamas su partneriu; 3. Numatytos investicijos susijusios su klimato kaitos priemonių taikymu; 4. Projekto idėja siejasi su VPS tema - turizmo plėtros skatinimas.</v>
      </c>
    </row>
    <row r="182" spans="1:3" x14ac:dyDescent="0.3">
      <c r="A182" s="2" t="s">
        <v>727</v>
      </c>
      <c r="B182" s="509" t="str">
        <f t="shared" si="2"/>
        <v>Planuojamų kvietimų teikti paraiškas skaičius</v>
      </c>
      <c r="C182" s="670">
        <f>'10'!F29</f>
        <v>2</v>
      </c>
    </row>
    <row r="183" spans="1:3" x14ac:dyDescent="0.3">
      <c r="A183" s="2" t="s">
        <v>728</v>
      </c>
      <c r="B183" s="651" t="str">
        <f t="shared" si="2"/>
        <v>C dalis. Paramos dydžiai:</v>
      </c>
      <c r="C183" s="676"/>
    </row>
    <row r="184" spans="1:3" x14ac:dyDescent="0.3">
      <c r="A184" s="2" t="s">
        <v>729</v>
      </c>
      <c r="B184" s="509" t="str">
        <f t="shared" si="2"/>
        <v>Didžiausia paramos suma vietos projektui, Eur</v>
      </c>
      <c r="C184" s="677">
        <f>'10'!F31</f>
        <v>22000</v>
      </c>
    </row>
    <row r="185" spans="1:3" x14ac:dyDescent="0.3">
      <c r="A185" s="2" t="s">
        <v>730</v>
      </c>
      <c r="B185" s="509" t="str">
        <f t="shared" si="2"/>
        <v xml:space="preserve">Paramos lyginamoji dalis, proc. </v>
      </c>
      <c r="C185" s="677">
        <f>'10'!F32</f>
        <v>40</v>
      </c>
    </row>
    <row r="186" spans="1:3" x14ac:dyDescent="0.3">
      <c r="A186" s="2" t="s">
        <v>731</v>
      </c>
      <c r="B186" s="509" t="str">
        <f t="shared" si="2"/>
        <v>Planuojama paramos suma priemonei, Eur</v>
      </c>
      <c r="C186" s="678">
        <f>'10'!F33</f>
        <v>44000</v>
      </c>
    </row>
    <row r="187" spans="1:3" x14ac:dyDescent="0.3">
      <c r="A187" s="2" t="s">
        <v>732</v>
      </c>
      <c r="B187" s="509" t="str">
        <f t="shared" si="2"/>
        <v>Planuojama paremti projektų (rodiklis L700)</v>
      </c>
      <c r="C187" s="679">
        <f>'10'!F34</f>
        <v>2</v>
      </c>
    </row>
    <row r="188" spans="1:3" ht="72" x14ac:dyDescent="0.3">
      <c r="A188" s="2" t="s">
        <v>733</v>
      </c>
      <c r="B188" s="509" t="str">
        <f t="shared" si="2"/>
        <v>Paaiškinimas, kaip nustatyta rodiklio L700 reikšmė</v>
      </c>
      <c r="C188" s="677" t="str">
        <f>'10'!F35</f>
        <v>Projektų skaičius apskaičiuotas pagal priemonei skirtą paramos lėšų sumą ir maksimalią vieno projekto vertę t.y. 44000/22000=2, kurie su nariais aptarti visuotinio susirinkimo metu. Taip pat atsižvelgiant į patirtį įgyvendinant 2016-2020 VPS.</v>
      </c>
    </row>
    <row r="189" spans="1:3" ht="28.8" x14ac:dyDescent="0.3">
      <c r="A189" s="2" t="s">
        <v>734</v>
      </c>
      <c r="B189" s="651" t="str">
        <f t="shared" si="2"/>
        <v>D dalis. Priemonės indėlis į ES ir nacionalinių horizontaliųjų principų įgyvendinimą:</v>
      </c>
      <c r="C189" s="676"/>
    </row>
    <row r="190" spans="1:3" x14ac:dyDescent="0.3">
      <c r="A190" s="2" t="s">
        <v>735</v>
      </c>
      <c r="B190" s="680" t="str">
        <f t="shared" si="2"/>
        <v>Subregioninės vietovės principas:</v>
      </c>
      <c r="C190" s="676"/>
    </row>
    <row r="191" spans="1:3" ht="28.8" x14ac:dyDescent="0.3">
      <c r="A191" s="2" t="s">
        <v>736</v>
      </c>
      <c r="B191" s="509" t="str">
        <f t="shared" si="2"/>
        <v>Ar siekiama, kad pagal priemonę finansuojami projektai apimtų visas VVG teritorijos seniūnijas?</v>
      </c>
      <c r="C191" s="672" t="str">
        <f>'10'!F38</f>
        <v>Ne</v>
      </c>
    </row>
    <row r="192" spans="1:3" ht="43.2" x14ac:dyDescent="0.3">
      <c r="A192" s="2" t="s">
        <v>737</v>
      </c>
      <c r="B192" s="509" t="str">
        <f t="shared" si="2"/>
        <v>Pasirinkimo pagrindimas</v>
      </c>
      <c r="C192" s="677" t="str">
        <f>'10'!F39</f>
        <v>Įgyvendinami viešosios paskirties projektai, kurių rezultatu be apribojimų turės galimybę naudotis visų seniūnijų gyventojai.</v>
      </c>
    </row>
    <row r="193" spans="1:3" x14ac:dyDescent="0.3">
      <c r="A193" s="2" t="s">
        <v>738</v>
      </c>
      <c r="B193" s="680" t="str">
        <f t="shared" si="2"/>
        <v>Partnerystės principas:</v>
      </c>
      <c r="C193" s="676"/>
    </row>
    <row r="194" spans="1:3" ht="28.8" x14ac:dyDescent="0.3">
      <c r="A194" s="2" t="s">
        <v>739</v>
      </c>
      <c r="B194" s="509" t="str">
        <f t="shared" si="2"/>
        <v>Ar siekiama, kad pagal priemonę finansuojami projektai būtų vykdomi su partneriais?</v>
      </c>
      <c r="C194" s="672" t="str">
        <f>'10'!F41</f>
        <v>Taip, pasirinktinai</v>
      </c>
    </row>
    <row r="195" spans="1:3" x14ac:dyDescent="0.3">
      <c r="A195" s="2" t="s">
        <v>740</v>
      </c>
      <c r="B195" s="509" t="str">
        <f t="shared" si="2"/>
        <v>Pasirinkimo pagrindimas</v>
      </c>
      <c r="C195" s="677" t="str">
        <f>'10'!F42</f>
        <v>Partnerystė skatinama suteikiant papildomus atrankos balus</v>
      </c>
    </row>
    <row r="196" spans="1:3" x14ac:dyDescent="0.3">
      <c r="A196" s="2" t="s">
        <v>741</v>
      </c>
      <c r="B196" s="680" t="str">
        <f t="shared" si="2"/>
        <v>Inovacijų principas:</v>
      </c>
      <c r="C196" s="676"/>
    </row>
    <row r="197" spans="1:3" ht="28.8" x14ac:dyDescent="0.3">
      <c r="A197" s="2" t="s">
        <v>742</v>
      </c>
      <c r="B197" s="509" t="str">
        <f t="shared" si="2"/>
        <v>Ar siekiama, kad pagal priemonę finansuojami projektai būtų skirti inovacijoms vietos lygiu diegti?</v>
      </c>
      <c r="C197" s="672" t="str">
        <f>'10'!F44</f>
        <v>Ne</v>
      </c>
    </row>
    <row r="198" spans="1:3" x14ac:dyDescent="0.3">
      <c r="A198" s="2" t="s">
        <v>743</v>
      </c>
      <c r="B198" s="509" t="str">
        <f t="shared" si="2"/>
        <v>Pasirinkimo pagrindimas</v>
      </c>
      <c r="C198" s="677">
        <f>'10'!F45</f>
        <v>0</v>
      </c>
    </row>
    <row r="199" spans="1:3" ht="28.8" x14ac:dyDescent="0.3">
      <c r="A199" s="2" t="s">
        <v>744</v>
      </c>
      <c r="B199" s="509" t="str">
        <f t="shared" si="2"/>
        <v>Planuojama paremti projektų, skirtų inovacijoms vietos lygiu diegti (rodiklis L710)</v>
      </c>
      <c r="C199" s="679">
        <f>'10'!F46</f>
        <v>0</v>
      </c>
    </row>
    <row r="200" spans="1:3" x14ac:dyDescent="0.3">
      <c r="A200" s="2" t="s">
        <v>745</v>
      </c>
      <c r="B200" s="680" t="str">
        <f t="shared" si="2"/>
        <v>Lyčių lygybė ir nediskriminavimas:</v>
      </c>
      <c r="C200" s="676"/>
    </row>
    <row r="201" spans="1:3" ht="28.8" x14ac:dyDescent="0.3">
      <c r="A201" s="2" t="s">
        <v>746</v>
      </c>
      <c r="B201" s="509" t="str">
        <f t="shared" si="2"/>
        <v>Ar pagal priemonę finansuojami projektai, skirti lyčių lygybei ir nediskriminavimui?</v>
      </c>
      <c r="C201" s="672" t="str">
        <f>'10'!F48</f>
        <v>Ne</v>
      </c>
    </row>
    <row r="202" spans="1:3" x14ac:dyDescent="0.3">
      <c r="A202" s="2" t="s">
        <v>747</v>
      </c>
      <c r="B202" s="509" t="str">
        <f t="shared" si="2"/>
        <v>Pasirinkimo pagrindimas (jei taip, kaip bus užtikrinta)</v>
      </c>
      <c r="C202" s="677">
        <f>'10'!F49</f>
        <v>0</v>
      </c>
    </row>
    <row r="203" spans="1:3" x14ac:dyDescent="0.3">
      <c r="A203" s="2" t="s">
        <v>748</v>
      </c>
      <c r="B203" s="680" t="str">
        <f t="shared" si="2"/>
        <v>Jaunimas:</v>
      </c>
      <c r="C203" s="676"/>
    </row>
    <row r="204" spans="1:3" x14ac:dyDescent="0.3">
      <c r="A204" s="2" t="s">
        <v>749</v>
      </c>
      <c r="B204" s="509" t="str">
        <f t="shared" si="2"/>
        <v>Ar pagal priemonę finansuojami projektai, skirti jaunimui?</v>
      </c>
      <c r="C204" s="672" t="str">
        <f>'10'!F51</f>
        <v>Ne</v>
      </c>
    </row>
    <row r="205" spans="1:3" x14ac:dyDescent="0.3">
      <c r="A205" s="2" t="s">
        <v>750</v>
      </c>
      <c r="B205" s="509" t="str">
        <f t="shared" si="2"/>
        <v>Pasirinkimo pagrindimas (jei taip, kaip bus užtikrinta)</v>
      </c>
      <c r="C205" s="677">
        <f>'10'!F52</f>
        <v>0</v>
      </c>
    </row>
    <row r="206" spans="1:3" x14ac:dyDescent="0.3">
      <c r="A206" s="2" t="s">
        <v>751</v>
      </c>
      <c r="B206" s="675" t="str">
        <f t="shared" si="2"/>
        <v>E dalis. Priemonės rezultato rodikliai:</v>
      </c>
      <c r="C206" s="676"/>
    </row>
    <row r="207" spans="1:3" x14ac:dyDescent="0.3">
      <c r="A207" s="2" t="s">
        <v>752</v>
      </c>
      <c r="B207" s="680" t="str">
        <f t="shared" si="2"/>
        <v>SP rezultato rodiklių taikymas priemonei:</v>
      </c>
      <c r="C207" s="676"/>
    </row>
    <row r="208" spans="1:3" x14ac:dyDescent="0.3">
      <c r="A208" s="2" t="s">
        <v>753</v>
      </c>
      <c r="B208" s="681" t="str">
        <f t="shared" si="2"/>
        <v>R.3</v>
      </c>
      <c r="C208" s="687" t="str">
        <f>'10'!F55</f>
        <v>Ne</v>
      </c>
    </row>
    <row r="209" spans="1:3" x14ac:dyDescent="0.3">
      <c r="A209" s="2" t="s">
        <v>754</v>
      </c>
      <c r="B209" s="681" t="str">
        <f t="shared" si="2"/>
        <v>R.37</v>
      </c>
      <c r="C209" s="687" t="str">
        <f>'10'!F56</f>
        <v>Ne</v>
      </c>
    </row>
    <row r="210" spans="1:3" x14ac:dyDescent="0.3">
      <c r="A210" s="2" t="s">
        <v>755</v>
      </c>
      <c r="B210" s="681" t="str">
        <f t="shared" si="2"/>
        <v>R.39</v>
      </c>
      <c r="C210" s="687" t="str">
        <f>'10'!F57</f>
        <v>Ne</v>
      </c>
    </row>
    <row r="211" spans="1:3" x14ac:dyDescent="0.3">
      <c r="A211" s="2" t="s">
        <v>756</v>
      </c>
      <c r="B211" s="681" t="str">
        <f t="shared" si="2"/>
        <v>R.41</v>
      </c>
      <c r="C211" s="687" t="str">
        <f>'10'!F58</f>
        <v>Taip</v>
      </c>
    </row>
    <row r="212" spans="1:3" x14ac:dyDescent="0.3">
      <c r="A212" s="2" t="s">
        <v>757</v>
      </c>
      <c r="B212" s="681" t="str">
        <f t="shared" si="2"/>
        <v>R.42</v>
      </c>
      <c r="C212" s="687" t="str">
        <f>'10'!F59</f>
        <v>Ne</v>
      </c>
    </row>
    <row r="213" spans="1:3" x14ac:dyDescent="0.3">
      <c r="A213" s="2" t="s">
        <v>758</v>
      </c>
      <c r="B213" s="680" t="str">
        <f t="shared" si="2"/>
        <v>VPS rodiklių taikymas priemonei:</v>
      </c>
      <c r="C213" s="688"/>
    </row>
    <row r="214" spans="1:3" x14ac:dyDescent="0.3">
      <c r="A214" s="2" t="s">
        <v>759</v>
      </c>
      <c r="B214" s="681" t="str">
        <f t="shared" si="2"/>
        <v>KAZL-R.1</v>
      </c>
      <c r="C214" s="687" t="str">
        <f>'10'!F61</f>
        <v>Ne</v>
      </c>
    </row>
    <row r="215" spans="1:3" x14ac:dyDescent="0.3">
      <c r="A215" s="2" t="s">
        <v>760</v>
      </c>
      <c r="B215" s="681" t="str">
        <f t="shared" si="2"/>
        <v>KAZL-R.2</v>
      </c>
      <c r="C215" s="687" t="str">
        <f>'10'!F62</f>
        <v>Ne</v>
      </c>
    </row>
    <row r="216" spans="1:3" x14ac:dyDescent="0.3">
      <c r="A216" s="2" t="s">
        <v>761</v>
      </c>
      <c r="B216" s="681" t="str">
        <f t="shared" si="2"/>
        <v>KAZL-R.3</v>
      </c>
      <c r="C216" s="687" t="str">
        <f>'10'!F63</f>
        <v>Ne</v>
      </c>
    </row>
    <row r="217" spans="1:3" x14ac:dyDescent="0.3">
      <c r="A217" s="2" t="s">
        <v>762</v>
      </c>
      <c r="B217" s="681" t="str">
        <f t="shared" si="2"/>
        <v>KAZL-P.4</v>
      </c>
      <c r="C217" s="687" t="str">
        <f>'10'!F64</f>
        <v>Ne</v>
      </c>
    </row>
    <row r="218" spans="1:3" x14ac:dyDescent="0.3">
      <c r="A218" s="2" t="s">
        <v>763</v>
      </c>
      <c r="B218" s="681" t="str">
        <f t="shared" si="2"/>
        <v>KAZL-P.5</v>
      </c>
      <c r="C218" s="687" t="str">
        <f>'10'!F65</f>
        <v>Ne</v>
      </c>
    </row>
    <row r="219" spans="1:3" x14ac:dyDescent="0.3">
      <c r="A219" s="2" t="s">
        <v>764</v>
      </c>
      <c r="B219" s="681" t="str">
        <f t="shared" si="2"/>
        <v>KAZL-P.6</v>
      </c>
      <c r="C219" s="687" t="str">
        <f>'10'!F66</f>
        <v>Ne</v>
      </c>
    </row>
    <row r="220" spans="1:3" x14ac:dyDescent="0.3">
      <c r="A220" s="2" t="s">
        <v>765</v>
      </c>
      <c r="B220" s="681" t="str">
        <f t="shared" si="2"/>
        <v>KAZL-P.7</v>
      </c>
      <c r="C220" s="687" t="str">
        <f>'10'!F67</f>
        <v>Ne</v>
      </c>
    </row>
    <row r="221" spans="1:3" x14ac:dyDescent="0.3">
      <c r="A221" s="2" t="s">
        <v>766</v>
      </c>
      <c r="B221" s="681" t="str">
        <f t="shared" si="2"/>
        <v>KAZL-P.8</v>
      </c>
      <c r="C221" s="687" t="str">
        <f>'10'!F68</f>
        <v>Ne</v>
      </c>
    </row>
    <row r="222" spans="1:3" x14ac:dyDescent="0.3">
      <c r="A222" s="2" t="s">
        <v>767</v>
      </c>
      <c r="B222" s="681" t="str">
        <f t="shared" si="2"/>
        <v>KAZL-P.9</v>
      </c>
      <c r="C222" s="687" t="str">
        <f>'10'!F69</f>
        <v>Ne</v>
      </c>
    </row>
    <row r="223" spans="1:3" x14ac:dyDescent="0.3">
      <c r="A223" s="2" t="s">
        <v>768</v>
      </c>
      <c r="B223" s="683" t="str">
        <f t="shared" si="2"/>
        <v>KAZL-P.10</v>
      </c>
      <c r="C223" s="689" t="str">
        <f>'10'!F70</f>
        <v>Ne</v>
      </c>
    </row>
    <row r="224" spans="1:3" x14ac:dyDescent="0.3">
      <c r="A224" s="2" t="s">
        <v>769</v>
      </c>
      <c r="B224" s="675" t="str">
        <f t="shared" si="2"/>
        <v>F dalis. Pagal priemonę remiamų projektų pobūdis:</v>
      </c>
      <c r="C224" s="676"/>
    </row>
    <row r="225" spans="1:3" x14ac:dyDescent="0.3">
      <c r="A225" s="2" t="s">
        <v>770</v>
      </c>
      <c r="B225" s="671" t="str">
        <f t="shared" ref="B225:B234" si="3">B148</f>
        <v>Remiami pelno projektai</v>
      </c>
      <c r="C225" s="672" t="str">
        <f>'10'!F72</f>
        <v>Ne</v>
      </c>
    </row>
    <row r="226" spans="1:3" ht="57.6" x14ac:dyDescent="0.3">
      <c r="A226" s="2" t="s">
        <v>771</v>
      </c>
      <c r="B226" s="673" t="str">
        <f t="shared" si="3"/>
        <v>Remiami projektai, susiję su žinių perdavimu, įskaitant konsultacijas, mokymą ir keitimąsi žiniomis apie tvarią, ekonominę, socialinę, aplinką ir klimatą tausojančią veiklą (aktualu rodikliui L801)</v>
      </c>
      <c r="C226" s="672" t="str">
        <f>'10'!F73</f>
        <v>Ne</v>
      </c>
    </row>
    <row r="227" spans="1:3" ht="57.6" x14ac:dyDescent="0.3">
      <c r="A227" s="2" t="s">
        <v>772</v>
      </c>
      <c r="B227" s="673" t="str">
        <f t="shared" si="3"/>
        <v>Remiami projektai, susiję su gamintojų organizacijomis, vietinėmis rinkomis, trumpomis tiekimo grandinėmis ir kokybės schemomis, įskaitant paramą investicijoms, rinkodaros veiklą ir kt. (aktualu rodikliui L802)</v>
      </c>
      <c r="C227" s="672" t="str">
        <f>'10'!F74</f>
        <v>Ne</v>
      </c>
    </row>
    <row r="228" spans="1:3" ht="43.2" x14ac:dyDescent="0.3">
      <c r="A228" s="2" t="s">
        <v>773</v>
      </c>
      <c r="B228" s="673" t="str">
        <f t="shared" si="3"/>
        <v>Remiami projektai, susiję su atsinaujinančios energijos gamybos pajėgumais, įskaitant biologinę (aktualu rodikliui L803)</v>
      </c>
      <c r="C228" s="672" t="str">
        <f>'10'!F75</f>
        <v>Ne</v>
      </c>
    </row>
    <row r="229" spans="1:3" ht="43.2" x14ac:dyDescent="0.3">
      <c r="A229" s="2" t="s">
        <v>774</v>
      </c>
      <c r="B229" s="673" t="str">
        <f t="shared" si="3"/>
        <v>Remiami projektai, prisidedantys prie aplinkos tvarumo, klimato kaitos švelninimo bei prisitaikymo prie jos tikslų įgyvendinimo kaimo vietovėse (aktualu rodikliui L804)</v>
      </c>
      <c r="C229" s="672" t="str">
        <f>'10'!F76</f>
        <v>Taip</v>
      </c>
    </row>
    <row r="230" spans="1:3" ht="28.8" x14ac:dyDescent="0.3">
      <c r="A230" s="2" t="s">
        <v>775</v>
      </c>
      <c r="B230" s="673" t="str">
        <f t="shared" si="3"/>
        <v>Remiami projektai, kurie kuria darbo vietas (aktualu rodikliui L805)</v>
      </c>
      <c r="C230" s="672" t="str">
        <f>'10'!F77</f>
        <v>Ne</v>
      </c>
    </row>
    <row r="231" spans="1:3" ht="28.8" x14ac:dyDescent="0.3">
      <c r="A231" s="2" t="s">
        <v>776</v>
      </c>
      <c r="B231" s="673" t="str">
        <f t="shared" si="3"/>
        <v>Remiami kaimo verslų, įskaitant bioekonomiką, projektai (aktualu rodikliui L 806)</v>
      </c>
      <c r="C231" s="672" t="str">
        <f>'10'!F78</f>
        <v>Ne</v>
      </c>
    </row>
    <row r="232" spans="1:3" ht="28.8" x14ac:dyDescent="0.3">
      <c r="A232" s="2" t="s">
        <v>777</v>
      </c>
      <c r="B232" s="673" t="str">
        <f t="shared" si="3"/>
        <v>Remiami projektai, susiję su sumanių kaimų strategijomis (aktualu rodikliui L807)</v>
      </c>
      <c r="C232" s="672" t="str">
        <f>'10'!F79</f>
        <v>Ne</v>
      </c>
    </row>
    <row r="233" spans="1:3" ht="28.8" x14ac:dyDescent="0.3">
      <c r="A233" s="2" t="s">
        <v>778</v>
      </c>
      <c r="B233" s="673" t="str">
        <f t="shared" si="3"/>
        <v>Remiami projektai, gerinantys paslaugų prieinamumą ir infrastruktūrą (aktualu rodikliui L808)</v>
      </c>
      <c r="C233" s="672" t="str">
        <f>'10'!F80</f>
        <v>Taip</v>
      </c>
    </row>
    <row r="234" spans="1:3" ht="28.8" x14ac:dyDescent="0.3">
      <c r="A234" s="2" t="s">
        <v>779</v>
      </c>
      <c r="B234" s="673" t="str">
        <f t="shared" si="3"/>
        <v>Remiami socialinės įtraukties projektai (aktualu rodikliui L809)</v>
      </c>
      <c r="C234" s="672" t="str">
        <f>'10'!F81</f>
        <v>Ne</v>
      </c>
    </row>
    <row r="235" spans="1:3" x14ac:dyDescent="0.3">
      <c r="B235" s="649"/>
      <c r="C235" s="685"/>
    </row>
    <row r="236" spans="1:3" x14ac:dyDescent="0.3">
      <c r="A236" s="1"/>
      <c r="B236" s="362"/>
      <c r="C236" s="686" t="str">
        <f>'10'!G6</f>
        <v>4 priemonė</v>
      </c>
    </row>
    <row r="237" spans="1:3" x14ac:dyDescent="0.3">
      <c r="A237" s="2" t="s">
        <v>188</v>
      </c>
      <c r="B237" s="509" t="str">
        <f>B160</f>
        <v>Priemonės pavadinimas</v>
      </c>
      <c r="C237" s="670" t="str">
        <f>'10'!G7</f>
        <v>Bendruomeniškumą skatinančios veiklos</v>
      </c>
    </row>
    <row r="238" spans="1:3" x14ac:dyDescent="0.3">
      <c r="A238" s="2" t="s">
        <v>189</v>
      </c>
      <c r="B238" s="671" t="str">
        <f t="shared" ref="B238:B301" si="4">B161</f>
        <v>Priemonės rūšis</v>
      </c>
      <c r="C238" s="670" t="str">
        <f>'10'!G8</f>
        <v>Veiklos projektai</v>
      </c>
    </row>
    <row r="239" spans="1:3" x14ac:dyDescent="0.3">
      <c r="A239" s="2" t="s">
        <v>190</v>
      </c>
      <c r="B239" s="671" t="str">
        <f t="shared" si="4"/>
        <v>VVG teritorijos poreikių, kuriuos tenkina priemonė, skaičius</v>
      </c>
      <c r="C239" s="670">
        <f>'10'!G9</f>
        <v>2</v>
      </c>
    </row>
    <row r="240" spans="1:3" x14ac:dyDescent="0.3">
      <c r="A240" s="2" t="s">
        <v>191</v>
      </c>
      <c r="B240" s="671" t="str">
        <f t="shared" si="4"/>
        <v>BŽŪP tikslų, kuriuos įgyvendina priemonė, skaičius</v>
      </c>
      <c r="C240" s="670">
        <f>'10'!G10</f>
        <v>2</v>
      </c>
    </row>
    <row r="241" spans="1:3" ht="57.6" x14ac:dyDescent="0.3">
      <c r="A241" s="2" t="s">
        <v>192</v>
      </c>
      <c r="B241" s="671" t="str">
        <f t="shared" si="4"/>
        <v>Pagrindinis BŽŪP tikslas, kurį įgyvendina VPS priemonė</v>
      </c>
      <c r="C241" s="672" t="str">
        <f>'10'!G11</f>
        <v>SO8. Skatinti užimtumą, augimą, lyčių lygybę, įskaitant moterų dalyvavimą ūkininkavimo veikloje, socialinę įtrauktį ir vietos plėtrą kaimo vietovėse, įskaitant žiedinę bioekonomiką ir tvarią miškininkystę</v>
      </c>
    </row>
    <row r="242" spans="1:3" ht="28.8" x14ac:dyDescent="0.3">
      <c r="A242" s="2" t="s">
        <v>193</v>
      </c>
      <c r="B242" s="673" t="str">
        <f t="shared" si="4"/>
        <v>Ar priemonė prisideda prie 4 konkretaus BŽŪP tikslo? (tikslas nurodytas 5 lape)</v>
      </c>
      <c r="C242" s="672" t="str">
        <f>'10'!G12</f>
        <v>Taip</v>
      </c>
    </row>
    <row r="243" spans="1:3" ht="28.8" x14ac:dyDescent="0.3">
      <c r="A243" s="2" t="s">
        <v>194</v>
      </c>
      <c r="B243" s="673" t="str">
        <f t="shared" si="4"/>
        <v>Ar priemonė prisideda prie 5 konkretaus BŽŪP tikslo? (tikslas nurodytas 5 lape)</v>
      </c>
      <c r="C243" s="672" t="str">
        <f>'10'!G13</f>
        <v>Ne</v>
      </c>
    </row>
    <row r="244" spans="1:3" ht="28.8" x14ac:dyDescent="0.3">
      <c r="A244" s="2" t="s">
        <v>195</v>
      </c>
      <c r="B244" s="673" t="str">
        <f t="shared" si="4"/>
        <v>Ar priemonė prisideda prie 6 konkretaus BŽŪP tikslo? (tikslas nurodytas 5 lape)</v>
      </c>
      <c r="C244" s="672" t="str">
        <f>'10'!G14</f>
        <v>Ne</v>
      </c>
    </row>
    <row r="245" spans="1:3" ht="28.8" x14ac:dyDescent="0.3">
      <c r="A245" s="2" t="s">
        <v>196</v>
      </c>
      <c r="B245" s="673" t="str">
        <f t="shared" si="4"/>
        <v>Ar priemonė prisideda prie 9 konkretaus BŽŪP tikslo? (tikslas nurodytas 5 lape)</v>
      </c>
      <c r="C245" s="672" t="str">
        <f>'10'!G15</f>
        <v>Ne</v>
      </c>
    </row>
    <row r="246" spans="1:3" x14ac:dyDescent="0.3">
      <c r="A246" s="2" t="s">
        <v>94</v>
      </c>
      <c r="B246" s="675" t="str">
        <f t="shared" si="4"/>
        <v>A dalis. Priemonės intervencijos logika:</v>
      </c>
      <c r="C246" s="676"/>
    </row>
    <row r="247" spans="1:3" ht="244.8" x14ac:dyDescent="0.3">
      <c r="A247" s="2" t="s">
        <v>197</v>
      </c>
      <c r="B247" s="673" t="str">
        <f t="shared" si="4"/>
        <v>Priemonės tikslas, ryšys su pagrindiniu BŽŪP tikslu ir VVG teritorijos poreikiais (problemomis ir (arba) potencialu), ryšys su VPS tema (jei taikoma)</v>
      </c>
      <c r="C247" s="677" t="str">
        <f>'10'!G17</f>
        <v>Priemonės tikslas - skatinti įvairias iniciatyvas, kuriomis siekiama didinti kaimo gyventojų aktyvumą įsitraukti į vietos kultūrinį, socialinį, ekonominį gyvenimą. Viena iš teritorijos problemų – mažas gyventojų (ypač jaunų žmonių) aktyvumas įsitraukiant į vietos bendruomeninį gyvenimą.  Priemonės sąsaja su SO8 tikslu - priemonė yra orientuota į veiklų ir užimtumo organizavimą vietos gyventojams bei lankytojams, taip siekiant užtikrinti kaimo gyventojų socialinę įtrauktį bei vietos plėtrą. Priemonės sąsaja su horizontaliuoju SO4 tikslu -  vykdant projektų atranką vienas iš atrankos kriterijų bus klimato kaitos priemonių taikymas (pvz.: švietimas klimato kaitos klausimais renginių metu,  produktų/daiktų pakartotinis panaudojimas ir pan.). Projektams, kurių idėja atlieps VPS temą - turizmo plėtros skatinimas, bus skiriami papildomi atrankos balai.  Planuojama, kad bent vienas projektas bus susijęs su bendradarbiavimo tinklo tarp skirtingų sektorių kūrimu.</v>
      </c>
    </row>
    <row r="248" spans="1:3" ht="115.2" x14ac:dyDescent="0.3">
      <c r="A248" s="2" t="s">
        <v>198</v>
      </c>
      <c r="B248" s="671" t="str">
        <f t="shared" si="4"/>
        <v>Pokytis, kurio siekiama VPS priemone</v>
      </c>
      <c r="C248" s="677" t="str">
        <f>'10'!G18</f>
        <v>Aktyvesnis vietos gyventojų įsitraukimas į bendruomenės veiklą (projektų veiklose dalyvaus ne mažiau kaip 500 vietos gyventojų). Aktyvesnis asmenų iš soc. pažeidžiamų grupių įsitraukimas (planuojama, kad dalyvaus 100 asmenų) (vaikai, neįgalieji, pensininkai ir pan.).  Siekiant kuo didesnės projektų įgyvendinimo aprėpties, skatinami bendradarbiavimo projektai, kuriuose planuojama ne mažiau kaip po 6 įvairias veiklas.</v>
      </c>
    </row>
    <row r="249" spans="1:3" ht="43.2" x14ac:dyDescent="0.3">
      <c r="A249" s="2" t="s">
        <v>199</v>
      </c>
      <c r="B249" s="509" t="str">
        <f t="shared" si="4"/>
        <v>Kaip priemonė prisidės prie horizontalaus tikslo d įgyvendinimo? (pildoma, jei taikoma)</v>
      </c>
      <c r="C249" s="677" t="str">
        <f>'10'!G19</f>
        <v>Skiriami papildomi balai projektams, kuriuose vykdant veiklas planuojama taikyti veiksmus,  kuriais prisidedama prie klimato kaitos švelninimo.</v>
      </c>
    </row>
    <row r="250" spans="1:3" ht="28.8" x14ac:dyDescent="0.3">
      <c r="A250" s="2" t="s">
        <v>200</v>
      </c>
      <c r="B250" s="509" t="str">
        <f t="shared" si="4"/>
        <v>Kaip priemonė prisidės prie horizontalaus tikslo e įgyvendinimo? (pildoma, jei taikoma)</v>
      </c>
      <c r="C250" s="677" t="str">
        <f>'10'!G20</f>
        <v>Neaktualu</v>
      </c>
    </row>
    <row r="251" spans="1:3" ht="28.8" x14ac:dyDescent="0.3">
      <c r="A251" s="2" t="s">
        <v>201</v>
      </c>
      <c r="B251" s="509" t="str">
        <f t="shared" si="4"/>
        <v>Kaip priemonė prisidės prie horizontalaus tikslo f įgyvendinimo? (pildoma, jei taikoma)</v>
      </c>
      <c r="C251" s="677" t="str">
        <f>'10'!G21</f>
        <v>Neaktualu</v>
      </c>
    </row>
    <row r="252" spans="1:3" ht="28.8" x14ac:dyDescent="0.3">
      <c r="A252" s="2" t="s">
        <v>202</v>
      </c>
      <c r="B252" s="509" t="str">
        <f t="shared" si="4"/>
        <v>Kaip priemonė prisidės prie horizontalaus tikslo i įgyvendinimo? (pildoma, jei taikoma)</v>
      </c>
      <c r="C252" s="677" t="str">
        <f>'10'!G22</f>
        <v>Neaktualu</v>
      </c>
    </row>
    <row r="253" spans="1:3" ht="28.8" x14ac:dyDescent="0.3">
      <c r="A253" s="2" t="s">
        <v>203</v>
      </c>
      <c r="B253" s="675" t="str">
        <f t="shared" si="4"/>
        <v>B dalis. Pareiškėjų ir projektų tinkamumo sąlygos, projektų atrankos principai:</v>
      </c>
      <c r="C253" s="676"/>
    </row>
    <row r="254" spans="1:3" ht="28.8" x14ac:dyDescent="0.3">
      <c r="A254" s="2" t="s">
        <v>204</v>
      </c>
      <c r="B254" s="509" t="str">
        <f t="shared" si="4"/>
        <v>Pagal priemonę remiamos veiklos</v>
      </c>
      <c r="C254" s="677" t="str">
        <f>'10'!G24</f>
        <v>Remiamos iniciatyvos susijusios su įvairių veiklų organizavimu, investicijomis į žmogiškąjį kapitalą.</v>
      </c>
    </row>
    <row r="255" spans="1:3" ht="28.8" x14ac:dyDescent="0.3">
      <c r="A255" s="2" t="s">
        <v>205</v>
      </c>
      <c r="B255" s="671" t="str">
        <f t="shared" si="4"/>
        <v>Tinkami pareiškėjai ir partneriai (jei taikomas reikalavimas projektus įgyvendinti su partneriais)</v>
      </c>
      <c r="C255" s="677" t="str">
        <f>'10'!G25</f>
        <v>Nevyriausybinės organizacijos, bendruomeninės organizacijos, biudžetinės įstaigos ir kt.</v>
      </c>
    </row>
    <row r="256" spans="1:3" ht="43.2" x14ac:dyDescent="0.3">
      <c r="A256" s="2" t="s">
        <v>206</v>
      </c>
      <c r="B256" s="671" t="str">
        <f t="shared" si="4"/>
        <v>Priemonės tikslinė grupė (pildoma, jei nesutampa su tinkamais pareiškėjais ir (arba) partneriais)</v>
      </c>
      <c r="C256" s="677" t="str">
        <f>'10'!G26</f>
        <v>Projekto tikslinė grupė: 1. vaikai, 2. negalią turintys asmenys, 3. pensininkai, 4. daugiavaikės šeimos, 5. bedarbiai, 6. migrantai</v>
      </c>
    </row>
    <row r="257" spans="1:3" x14ac:dyDescent="0.3">
      <c r="A257" s="2" t="s">
        <v>725</v>
      </c>
      <c r="B257" s="509" t="str">
        <f t="shared" si="4"/>
        <v>Tinkamumo sąlygos pareiškėjams ir projektams</v>
      </c>
      <c r="C257" s="677" t="str">
        <f>'10'!G27</f>
        <v>Sąlygos numatytos SP ir VP administravimo taisyklėse</v>
      </c>
    </row>
    <row r="258" spans="1:3" ht="57.6" x14ac:dyDescent="0.3">
      <c r="A258" s="2" t="s">
        <v>726</v>
      </c>
      <c r="B258" s="673" t="str">
        <f t="shared" si="4"/>
        <v>Projektų atrankos principai</v>
      </c>
      <c r="C258" s="677" t="str">
        <f>'10'!G28</f>
        <v>1. Didesnis naudos gavėjų skaičius. 2. Projektas įgyvendinamas su partneriu; 3. Numatytos veiklos susijusios su klimato kaitos priemonių taikymu; 4. Projekto idėja siejasi su VPS tema - turizmo plėtros skatinimas.</v>
      </c>
    </row>
    <row r="259" spans="1:3" x14ac:dyDescent="0.3">
      <c r="A259" s="2" t="s">
        <v>727</v>
      </c>
      <c r="B259" s="509" t="str">
        <f t="shared" si="4"/>
        <v>Planuojamų kvietimų teikti paraiškas skaičius</v>
      </c>
      <c r="C259" s="670">
        <f>'10'!G29</f>
        <v>5</v>
      </c>
    </row>
    <row r="260" spans="1:3" x14ac:dyDescent="0.3">
      <c r="A260" s="2" t="s">
        <v>728</v>
      </c>
      <c r="B260" s="651" t="str">
        <f t="shared" si="4"/>
        <v>C dalis. Paramos dydžiai:</v>
      </c>
      <c r="C260" s="676"/>
    </row>
    <row r="261" spans="1:3" x14ac:dyDescent="0.3">
      <c r="A261" s="2" t="s">
        <v>729</v>
      </c>
      <c r="B261" s="509" t="str">
        <f t="shared" si="4"/>
        <v>Didžiausia paramos suma vietos projektui, Eur</v>
      </c>
      <c r="C261" s="677">
        <f>'10'!G31</f>
        <v>20000</v>
      </c>
    </row>
    <row r="262" spans="1:3" x14ac:dyDescent="0.3">
      <c r="A262" s="2" t="s">
        <v>730</v>
      </c>
      <c r="B262" s="509" t="str">
        <f t="shared" si="4"/>
        <v xml:space="preserve">Paramos lyginamoji dalis, proc. </v>
      </c>
      <c r="C262" s="677">
        <f>'10'!G32</f>
        <v>90</v>
      </c>
    </row>
    <row r="263" spans="1:3" x14ac:dyDescent="0.3">
      <c r="A263" s="2" t="s">
        <v>731</v>
      </c>
      <c r="B263" s="509" t="str">
        <f t="shared" si="4"/>
        <v>Planuojama paramos suma priemonei, Eur</v>
      </c>
      <c r="C263" s="678">
        <f>'10'!G33</f>
        <v>200923</v>
      </c>
    </row>
    <row r="264" spans="1:3" x14ac:dyDescent="0.3">
      <c r="A264" s="2" t="s">
        <v>732</v>
      </c>
      <c r="B264" s="509" t="str">
        <f t="shared" si="4"/>
        <v>Planuojama paremti projektų (rodiklis L700)</v>
      </c>
      <c r="C264" s="679">
        <f>'10'!G34</f>
        <v>10</v>
      </c>
    </row>
    <row r="265" spans="1:3" ht="72" x14ac:dyDescent="0.3">
      <c r="A265" s="2" t="s">
        <v>733</v>
      </c>
      <c r="B265" s="509" t="str">
        <f t="shared" si="4"/>
        <v>Paaiškinimas, kaip nustatyta rodiklio L700 reikšmė</v>
      </c>
      <c r="C265" s="677" t="str">
        <f>'10'!G35</f>
        <v>Projektų skaičius apskaičiuotas pagal priemonei skirtą paramos lėšų sumą ir maksimalią vieno projekto vertę t.y. 200000/20000=10, kurie su nariais aptarti visuotinio susirinkimo metu. Taip pat atsižvelgiant į patirtį įgyvendinant 2016-2020 VPS.</v>
      </c>
    </row>
    <row r="266" spans="1:3" ht="28.8" x14ac:dyDescent="0.3">
      <c r="A266" s="2" t="s">
        <v>734</v>
      </c>
      <c r="B266" s="651" t="str">
        <f t="shared" si="4"/>
        <v>D dalis. Priemonės indėlis į ES ir nacionalinių horizontaliųjų principų įgyvendinimą:</v>
      </c>
      <c r="C266" s="676"/>
    </row>
    <row r="267" spans="1:3" x14ac:dyDescent="0.3">
      <c r="A267" s="2" t="s">
        <v>735</v>
      </c>
      <c r="B267" s="680" t="str">
        <f t="shared" si="4"/>
        <v>Subregioninės vietovės principas:</v>
      </c>
      <c r="C267" s="676"/>
    </row>
    <row r="268" spans="1:3" ht="28.8" x14ac:dyDescent="0.3">
      <c r="A268" s="2" t="s">
        <v>736</v>
      </c>
      <c r="B268" s="509" t="str">
        <f t="shared" si="4"/>
        <v>Ar siekiama, kad pagal priemonę finansuojami projektai apimtų visas VVG teritorijos seniūnijas?</v>
      </c>
      <c r="C268" s="672" t="str">
        <f>'10'!G38</f>
        <v>Taip</v>
      </c>
    </row>
    <row r="269" spans="1:3" ht="43.2" x14ac:dyDescent="0.3">
      <c r="A269" s="2" t="s">
        <v>737</v>
      </c>
      <c r="B269" s="509" t="str">
        <f t="shared" si="4"/>
        <v>Pasirinkimo pagrindimas</v>
      </c>
      <c r="C269" s="677" t="str">
        <f>'10'!G39</f>
        <v xml:space="preserve">Siekiant užtikrinti kuo didesnį projekto naudos gavėjų skaičių skatinami bendradarbiavimo projektai, kurių veiklos neapsiribotų vienos seniūnijos teritorija.  </v>
      </c>
    </row>
    <row r="270" spans="1:3" x14ac:dyDescent="0.3">
      <c r="A270" s="2" t="s">
        <v>738</v>
      </c>
      <c r="B270" s="680" t="str">
        <f t="shared" si="4"/>
        <v>Partnerystės principas:</v>
      </c>
      <c r="C270" s="676"/>
    </row>
    <row r="271" spans="1:3" ht="28.8" x14ac:dyDescent="0.3">
      <c r="A271" s="2" t="s">
        <v>739</v>
      </c>
      <c r="B271" s="509" t="str">
        <f t="shared" si="4"/>
        <v>Ar siekiama, kad pagal priemonę finansuojami projektai būtų vykdomi su partneriais?</v>
      </c>
      <c r="C271" s="672" t="str">
        <f>'10'!G41</f>
        <v>Taip, pasirinktinai</v>
      </c>
    </row>
    <row r="272" spans="1:3" x14ac:dyDescent="0.3">
      <c r="A272" s="2" t="s">
        <v>740</v>
      </c>
      <c r="B272" s="509" t="str">
        <f t="shared" si="4"/>
        <v>Pasirinkimo pagrindimas</v>
      </c>
      <c r="C272" s="677" t="str">
        <f>'10'!G42</f>
        <v>Partnerystė skatinama suteikiant papildomus atrankos balu</v>
      </c>
    </row>
    <row r="273" spans="1:3" x14ac:dyDescent="0.3">
      <c r="A273" s="2" t="s">
        <v>741</v>
      </c>
      <c r="B273" s="680" t="str">
        <f t="shared" si="4"/>
        <v>Inovacijų principas:</v>
      </c>
      <c r="C273" s="676"/>
    </row>
    <row r="274" spans="1:3" ht="28.8" x14ac:dyDescent="0.3">
      <c r="A274" s="2" t="s">
        <v>742</v>
      </c>
      <c r="B274" s="509" t="str">
        <f t="shared" si="4"/>
        <v>Ar siekiama, kad pagal priemonę finansuojami projektai būtų skirti inovacijoms vietos lygiu diegti?</v>
      </c>
      <c r="C274" s="672" t="str">
        <f>'10'!G44</f>
        <v>Taip, pasirinktinai</v>
      </c>
    </row>
    <row r="275" spans="1:3" ht="72" x14ac:dyDescent="0.3">
      <c r="A275" s="2" t="s">
        <v>743</v>
      </c>
      <c r="B275" s="509" t="str">
        <f t="shared" si="4"/>
        <v>Pasirinkimo pagrindimas</v>
      </c>
      <c r="C275" s="677" t="str">
        <f>'10'!G45</f>
        <v>Projektas pripažįstamas inovatyviu, kai jis atitinka bent vieną inovatyvumo kriterijaus subkriterijų, vadovaujantis "Lietuvos kaimo plėtros 2014-2020 metų programos investicinių priemonių projektų inovatyvumo vertinimo metodika".</v>
      </c>
    </row>
    <row r="276" spans="1:3" ht="28.8" x14ac:dyDescent="0.3">
      <c r="A276" s="2" t="s">
        <v>744</v>
      </c>
      <c r="B276" s="509" t="str">
        <f t="shared" si="4"/>
        <v>Planuojama paremti projektų, skirtų inovacijoms vietos lygiu diegti (rodiklis L710)</v>
      </c>
      <c r="C276" s="679">
        <f>'10'!G46</f>
        <v>2</v>
      </c>
    </row>
    <row r="277" spans="1:3" x14ac:dyDescent="0.3">
      <c r="A277" s="2" t="s">
        <v>745</v>
      </c>
      <c r="B277" s="680" t="str">
        <f t="shared" si="4"/>
        <v>Lyčių lygybė ir nediskriminavimas:</v>
      </c>
      <c r="C277" s="676"/>
    </row>
    <row r="278" spans="1:3" ht="28.8" x14ac:dyDescent="0.3">
      <c r="A278" s="2" t="s">
        <v>746</v>
      </c>
      <c r="B278" s="509" t="str">
        <f t="shared" si="4"/>
        <v>Ar pagal priemonę finansuojami projektai, skirti lyčių lygybei ir nediskriminavimui?</v>
      </c>
      <c r="C278" s="672" t="str">
        <f>'10'!G48</f>
        <v>Ne</v>
      </c>
    </row>
    <row r="279" spans="1:3" x14ac:dyDescent="0.3">
      <c r="A279" s="2" t="s">
        <v>747</v>
      </c>
      <c r="B279" s="509" t="str">
        <f t="shared" si="4"/>
        <v>Pasirinkimo pagrindimas (jei taip, kaip bus užtikrinta)</v>
      </c>
      <c r="C279" s="677">
        <f>'10'!G49</f>
        <v>0</v>
      </c>
    </row>
    <row r="280" spans="1:3" x14ac:dyDescent="0.3">
      <c r="A280" s="2" t="s">
        <v>748</v>
      </c>
      <c r="B280" s="680" t="str">
        <f t="shared" si="4"/>
        <v>Jaunimas:</v>
      </c>
      <c r="C280" s="676"/>
    </row>
    <row r="281" spans="1:3" x14ac:dyDescent="0.3">
      <c r="A281" s="2" t="s">
        <v>749</v>
      </c>
      <c r="B281" s="509" t="str">
        <f t="shared" si="4"/>
        <v>Ar pagal priemonę finansuojami projektai, skirti jaunimui?</v>
      </c>
      <c r="C281" s="672" t="str">
        <f>'10'!G51</f>
        <v>Ne</v>
      </c>
    </row>
    <row r="282" spans="1:3" x14ac:dyDescent="0.3">
      <c r="A282" s="2" t="s">
        <v>750</v>
      </c>
      <c r="B282" s="509" t="str">
        <f t="shared" si="4"/>
        <v>Pasirinkimo pagrindimas (jei taip, kaip bus užtikrinta)</v>
      </c>
      <c r="C282" s="677">
        <f>'10'!G52</f>
        <v>0</v>
      </c>
    </row>
    <row r="283" spans="1:3" x14ac:dyDescent="0.3">
      <c r="A283" s="2" t="s">
        <v>751</v>
      </c>
      <c r="B283" s="675" t="str">
        <f t="shared" si="4"/>
        <v>E dalis. Priemonės rezultato rodikliai:</v>
      </c>
      <c r="C283" s="676"/>
    </row>
    <row r="284" spans="1:3" x14ac:dyDescent="0.3">
      <c r="A284" s="2" t="s">
        <v>752</v>
      </c>
      <c r="B284" s="680" t="str">
        <f t="shared" si="4"/>
        <v>SP rezultato rodiklių taikymas priemonei:</v>
      </c>
      <c r="C284" s="676"/>
    </row>
    <row r="285" spans="1:3" x14ac:dyDescent="0.3">
      <c r="A285" s="2" t="s">
        <v>753</v>
      </c>
      <c r="B285" s="681" t="str">
        <f t="shared" si="4"/>
        <v>R.3</v>
      </c>
      <c r="C285" s="687" t="str">
        <f>'10'!G55</f>
        <v>Ne</v>
      </c>
    </row>
    <row r="286" spans="1:3" x14ac:dyDescent="0.3">
      <c r="A286" s="2" t="s">
        <v>754</v>
      </c>
      <c r="B286" s="681" t="str">
        <f t="shared" si="4"/>
        <v>R.37</v>
      </c>
      <c r="C286" s="687" t="str">
        <f>'10'!G56</f>
        <v>Ne</v>
      </c>
    </row>
    <row r="287" spans="1:3" x14ac:dyDescent="0.3">
      <c r="A287" s="2" t="s">
        <v>755</v>
      </c>
      <c r="B287" s="681" t="str">
        <f t="shared" si="4"/>
        <v>R.39</v>
      </c>
      <c r="C287" s="687" t="str">
        <f>'10'!G57</f>
        <v>Ne</v>
      </c>
    </row>
    <row r="288" spans="1:3" x14ac:dyDescent="0.3">
      <c r="A288" s="2" t="s">
        <v>756</v>
      </c>
      <c r="B288" s="681" t="str">
        <f t="shared" si="4"/>
        <v>R.41</v>
      </c>
      <c r="C288" s="687" t="str">
        <f>'10'!G58</f>
        <v>Ne</v>
      </c>
    </row>
    <row r="289" spans="1:3" x14ac:dyDescent="0.3">
      <c r="A289" s="2" t="s">
        <v>757</v>
      </c>
      <c r="B289" s="681" t="str">
        <f t="shared" si="4"/>
        <v>R.42</v>
      </c>
      <c r="C289" s="687" t="str">
        <f>'10'!G59</f>
        <v>Taip</v>
      </c>
    </row>
    <row r="290" spans="1:3" x14ac:dyDescent="0.3">
      <c r="A290" s="2" t="s">
        <v>758</v>
      </c>
      <c r="B290" s="680" t="str">
        <f t="shared" si="4"/>
        <v>VPS rodiklių taikymas priemonei:</v>
      </c>
      <c r="C290" s="688"/>
    </row>
    <row r="291" spans="1:3" x14ac:dyDescent="0.3">
      <c r="A291" s="2" t="s">
        <v>759</v>
      </c>
      <c r="B291" s="681" t="str">
        <f t="shared" si="4"/>
        <v>KAZL-R.1</v>
      </c>
      <c r="C291" s="687" t="str">
        <f>'10'!G61</f>
        <v>Taip</v>
      </c>
    </row>
    <row r="292" spans="1:3" x14ac:dyDescent="0.3">
      <c r="A292" s="2" t="s">
        <v>760</v>
      </c>
      <c r="B292" s="681" t="str">
        <f t="shared" si="4"/>
        <v>KAZL-R.2</v>
      </c>
      <c r="C292" s="687" t="str">
        <f>'10'!G62</f>
        <v>Ne</v>
      </c>
    </row>
    <row r="293" spans="1:3" x14ac:dyDescent="0.3">
      <c r="A293" s="2" t="s">
        <v>761</v>
      </c>
      <c r="B293" s="681" t="str">
        <f t="shared" si="4"/>
        <v>KAZL-R.3</v>
      </c>
      <c r="C293" s="687" t="str">
        <f>'10'!G63</f>
        <v>Ne</v>
      </c>
    </row>
    <row r="294" spans="1:3" x14ac:dyDescent="0.3">
      <c r="A294" s="2" t="s">
        <v>762</v>
      </c>
      <c r="B294" s="681" t="str">
        <f t="shared" si="4"/>
        <v>KAZL-P.4</v>
      </c>
      <c r="C294" s="687" t="str">
        <f>'10'!G64</f>
        <v>Ne</v>
      </c>
    </row>
    <row r="295" spans="1:3" x14ac:dyDescent="0.3">
      <c r="A295" s="2" t="s">
        <v>763</v>
      </c>
      <c r="B295" s="681" t="str">
        <f t="shared" si="4"/>
        <v>KAZL-P.5</v>
      </c>
      <c r="C295" s="687" t="str">
        <f>'10'!G65</f>
        <v>Ne</v>
      </c>
    </row>
    <row r="296" spans="1:3" x14ac:dyDescent="0.3">
      <c r="A296" s="2" t="s">
        <v>764</v>
      </c>
      <c r="B296" s="681" t="str">
        <f t="shared" si="4"/>
        <v>KAZL-P.6</v>
      </c>
      <c r="C296" s="687" t="str">
        <f>'10'!G66</f>
        <v>Ne</v>
      </c>
    </row>
    <row r="297" spans="1:3" x14ac:dyDescent="0.3">
      <c r="A297" s="2" t="s">
        <v>765</v>
      </c>
      <c r="B297" s="681" t="str">
        <f t="shared" si="4"/>
        <v>KAZL-P.7</v>
      </c>
      <c r="C297" s="687" t="str">
        <f>'10'!G67</f>
        <v>Ne</v>
      </c>
    </row>
    <row r="298" spans="1:3" x14ac:dyDescent="0.3">
      <c r="A298" s="2" t="s">
        <v>766</v>
      </c>
      <c r="B298" s="681" t="str">
        <f t="shared" si="4"/>
        <v>KAZL-P.8</v>
      </c>
      <c r="C298" s="687" t="str">
        <f>'10'!G68</f>
        <v>Ne</v>
      </c>
    </row>
    <row r="299" spans="1:3" x14ac:dyDescent="0.3">
      <c r="A299" s="2" t="s">
        <v>767</v>
      </c>
      <c r="B299" s="681" t="str">
        <f t="shared" si="4"/>
        <v>KAZL-P.9</v>
      </c>
      <c r="C299" s="687" t="str">
        <f>'10'!G69</f>
        <v>Ne</v>
      </c>
    </row>
    <row r="300" spans="1:3" x14ac:dyDescent="0.3">
      <c r="A300" s="2" t="s">
        <v>768</v>
      </c>
      <c r="B300" s="683" t="str">
        <f t="shared" si="4"/>
        <v>KAZL-P.10</v>
      </c>
      <c r="C300" s="689" t="str">
        <f>'10'!G70</f>
        <v>Ne</v>
      </c>
    </row>
    <row r="301" spans="1:3" x14ac:dyDescent="0.3">
      <c r="A301" s="2" t="s">
        <v>769</v>
      </c>
      <c r="B301" s="675" t="str">
        <f t="shared" si="4"/>
        <v>F dalis. Pagal priemonę remiamų projektų pobūdis:</v>
      </c>
      <c r="C301" s="676"/>
    </row>
    <row r="302" spans="1:3" x14ac:dyDescent="0.3">
      <c r="A302" s="2" t="s">
        <v>770</v>
      </c>
      <c r="B302" s="671" t="str">
        <f t="shared" ref="B302:B311" si="5">B225</f>
        <v>Remiami pelno projektai</v>
      </c>
      <c r="C302" s="672" t="str">
        <f>'10'!G72</f>
        <v>Ne</v>
      </c>
    </row>
    <row r="303" spans="1:3" ht="57.6" x14ac:dyDescent="0.3">
      <c r="A303" s="2" t="s">
        <v>771</v>
      </c>
      <c r="B303" s="673" t="str">
        <f t="shared" si="5"/>
        <v>Remiami projektai, susiję su žinių perdavimu, įskaitant konsultacijas, mokymą ir keitimąsi žiniomis apie tvarią, ekonominę, socialinę, aplinką ir klimatą tausojančią veiklą (aktualu rodikliui L801)</v>
      </c>
      <c r="C303" s="672" t="str">
        <f>'10'!G73</f>
        <v>Taip</v>
      </c>
    </row>
    <row r="304" spans="1:3" ht="57.6" x14ac:dyDescent="0.3">
      <c r="A304" s="2" t="s">
        <v>772</v>
      </c>
      <c r="B304" s="673" t="str">
        <f t="shared" si="5"/>
        <v>Remiami projektai, susiję su gamintojų organizacijomis, vietinėmis rinkomis, trumpomis tiekimo grandinėmis ir kokybės schemomis, įskaitant paramą investicijoms, rinkodaros veiklą ir kt. (aktualu rodikliui L802)</v>
      </c>
      <c r="C304" s="672" t="str">
        <f>'10'!G74</f>
        <v>Ne</v>
      </c>
    </row>
    <row r="305" spans="1:3" ht="43.2" x14ac:dyDescent="0.3">
      <c r="A305" s="2" t="s">
        <v>773</v>
      </c>
      <c r="B305" s="673" t="str">
        <f t="shared" si="5"/>
        <v>Remiami projektai, susiję su atsinaujinančios energijos gamybos pajėgumais, įskaitant biologinę (aktualu rodikliui L803)</v>
      </c>
      <c r="C305" s="672" t="str">
        <f>'10'!G75</f>
        <v>Ne</v>
      </c>
    </row>
    <row r="306" spans="1:3" ht="43.2" x14ac:dyDescent="0.3">
      <c r="A306" s="2" t="s">
        <v>774</v>
      </c>
      <c r="B306" s="673" t="str">
        <f t="shared" si="5"/>
        <v>Remiami projektai, prisidedantys prie aplinkos tvarumo, klimato kaitos švelninimo bei prisitaikymo prie jos tikslų įgyvendinimo kaimo vietovėse (aktualu rodikliui L804)</v>
      </c>
      <c r="C306" s="672" t="str">
        <f>'10'!G76</f>
        <v>Taip</v>
      </c>
    </row>
    <row r="307" spans="1:3" ht="28.8" x14ac:dyDescent="0.3">
      <c r="A307" s="2" t="s">
        <v>775</v>
      </c>
      <c r="B307" s="673" t="str">
        <f t="shared" si="5"/>
        <v>Remiami projektai, kurie kuria darbo vietas (aktualu rodikliui L805)</v>
      </c>
      <c r="C307" s="672" t="str">
        <f>'10'!G77</f>
        <v>Ne</v>
      </c>
    </row>
    <row r="308" spans="1:3" ht="28.8" x14ac:dyDescent="0.3">
      <c r="A308" s="2" t="s">
        <v>776</v>
      </c>
      <c r="B308" s="673" t="str">
        <f t="shared" si="5"/>
        <v>Remiami kaimo verslų, įskaitant bioekonomiką, projektai (aktualu rodikliui L 806)</v>
      </c>
      <c r="C308" s="672" t="str">
        <f>'10'!G78</f>
        <v>Ne</v>
      </c>
    </row>
    <row r="309" spans="1:3" ht="28.8" x14ac:dyDescent="0.3">
      <c r="A309" s="2" t="s">
        <v>777</v>
      </c>
      <c r="B309" s="673" t="str">
        <f t="shared" si="5"/>
        <v>Remiami projektai, susiję su sumanių kaimų strategijomis (aktualu rodikliui L807)</v>
      </c>
      <c r="C309" s="672" t="str">
        <f>'10'!G79</f>
        <v>Ne</v>
      </c>
    </row>
    <row r="310" spans="1:3" ht="28.8" x14ac:dyDescent="0.3">
      <c r="A310" s="2" t="s">
        <v>778</v>
      </c>
      <c r="B310" s="673" t="str">
        <f t="shared" si="5"/>
        <v>Remiami projektai, gerinantys paslaugų prieinamumą ir infrastruktūrą (aktualu rodikliui L808)</v>
      </c>
      <c r="C310" s="672" t="str">
        <f>'10'!G80</f>
        <v>Ne</v>
      </c>
    </row>
    <row r="311" spans="1:3" ht="28.8" x14ac:dyDescent="0.3">
      <c r="A311" s="2" t="s">
        <v>779</v>
      </c>
      <c r="B311" s="673" t="str">
        <f t="shared" si="5"/>
        <v>Remiami socialinės įtraukties projektai (aktualu rodikliui L809)</v>
      </c>
      <c r="C311" s="672" t="str">
        <f>'10'!G81</f>
        <v>Taip</v>
      </c>
    </row>
    <row r="312" spans="1:3" x14ac:dyDescent="0.3">
      <c r="B312" s="649"/>
      <c r="C312" s="685"/>
    </row>
    <row r="313" spans="1:3" x14ac:dyDescent="0.3">
      <c r="A313" s="1"/>
      <c r="B313" s="362"/>
      <c r="C313" s="686" t="str">
        <f>'10'!H6</f>
        <v>5 priemonė</v>
      </c>
    </row>
    <row r="314" spans="1:3" x14ac:dyDescent="0.3">
      <c r="A314" s="2" t="s">
        <v>188</v>
      </c>
      <c r="B314" s="509" t="str">
        <f>B237</f>
        <v>Priemonės pavadinimas</v>
      </c>
      <c r="C314" s="670" t="str">
        <f>'10'!H7</f>
        <v>Tarptautinis VVG bendradarbiavimas</v>
      </c>
    </row>
    <row r="315" spans="1:3" x14ac:dyDescent="0.3">
      <c r="A315" s="2" t="s">
        <v>189</v>
      </c>
      <c r="B315" s="671" t="str">
        <f t="shared" ref="B315:B378" si="6">B238</f>
        <v>Priemonės rūšis</v>
      </c>
      <c r="C315" s="670" t="str">
        <f>'10'!H8</f>
        <v>Tarptautinis VVG bendradarbiavimas</v>
      </c>
    </row>
    <row r="316" spans="1:3" x14ac:dyDescent="0.3">
      <c r="A316" s="2" t="s">
        <v>190</v>
      </c>
      <c r="B316" s="671" t="str">
        <f t="shared" si="6"/>
        <v>VVG teritorijos poreikių, kuriuos tenkina priemonė, skaičius</v>
      </c>
      <c r="C316" s="670">
        <f>'10'!H9</f>
        <v>2</v>
      </c>
    </row>
    <row r="317" spans="1:3" x14ac:dyDescent="0.3">
      <c r="A317" s="2" t="s">
        <v>191</v>
      </c>
      <c r="B317" s="671" t="str">
        <f t="shared" si="6"/>
        <v>BŽŪP tikslų, kuriuos įgyvendina priemonė, skaičius</v>
      </c>
      <c r="C317" s="670">
        <f>'10'!H10</f>
        <v>2</v>
      </c>
    </row>
    <row r="318" spans="1:3" ht="57.6" x14ac:dyDescent="0.3">
      <c r="A318" s="2" t="s">
        <v>192</v>
      </c>
      <c r="B318" s="671" t="str">
        <f t="shared" si="6"/>
        <v>Pagrindinis BŽŪP tikslas, kurį įgyvendina VPS priemonė</v>
      </c>
      <c r="C318" s="672" t="str">
        <f>'10'!H11</f>
        <v>SO8. Skatinti užimtumą, augimą, lyčių lygybę, įskaitant moterų dalyvavimą ūkininkavimo veikloje, socialinę įtrauktį ir vietos plėtrą kaimo vietovėse, įskaitant žiedinę bioekonomiką ir tvarią miškininkystę</v>
      </c>
    </row>
    <row r="319" spans="1:3" ht="28.8" x14ac:dyDescent="0.3">
      <c r="A319" s="2" t="s">
        <v>193</v>
      </c>
      <c r="B319" s="673" t="str">
        <f t="shared" si="6"/>
        <v>Ar priemonė prisideda prie 4 konkretaus BŽŪP tikslo? (tikslas nurodytas 5 lape)</v>
      </c>
      <c r="C319" s="672" t="str">
        <f>'10'!H12</f>
        <v>Taip</v>
      </c>
    </row>
    <row r="320" spans="1:3" ht="28.8" x14ac:dyDescent="0.3">
      <c r="A320" s="2" t="s">
        <v>194</v>
      </c>
      <c r="B320" s="673" t="str">
        <f t="shared" si="6"/>
        <v>Ar priemonė prisideda prie 5 konkretaus BŽŪP tikslo? (tikslas nurodytas 5 lape)</v>
      </c>
      <c r="C320" s="672" t="str">
        <f>'10'!H13</f>
        <v>Ne</v>
      </c>
    </row>
    <row r="321" spans="1:3" ht="28.8" x14ac:dyDescent="0.3">
      <c r="A321" s="2" t="s">
        <v>195</v>
      </c>
      <c r="B321" s="673" t="str">
        <f t="shared" si="6"/>
        <v>Ar priemonė prisideda prie 6 konkretaus BŽŪP tikslo? (tikslas nurodytas 5 lape)</v>
      </c>
      <c r="C321" s="672" t="str">
        <f>'10'!H14</f>
        <v>Ne</v>
      </c>
    </row>
    <row r="322" spans="1:3" ht="28.8" x14ac:dyDescent="0.3">
      <c r="A322" s="2" t="s">
        <v>196</v>
      </c>
      <c r="B322" s="673" t="str">
        <f t="shared" si="6"/>
        <v>Ar priemonė prisideda prie 9 konkretaus BŽŪP tikslo? (tikslas nurodytas 5 lape)</v>
      </c>
      <c r="C322" s="672" t="str">
        <f>'10'!H15</f>
        <v>Ne</v>
      </c>
    </row>
    <row r="323" spans="1:3" x14ac:dyDescent="0.3">
      <c r="A323" s="2" t="s">
        <v>94</v>
      </c>
      <c r="B323" s="675" t="str">
        <f t="shared" si="6"/>
        <v>A dalis. Priemonės intervencijos logika:</v>
      </c>
      <c r="C323" s="676"/>
    </row>
    <row r="324" spans="1:3" ht="259.2" x14ac:dyDescent="0.3">
      <c r="A324" s="2" t="s">
        <v>197</v>
      </c>
      <c r="B324" s="673" t="str">
        <f t="shared" si="6"/>
        <v>Priemonės tikslas, ryšys su pagrindiniu BŽŪP tikslu ir VVG teritorijos poreikiais (problemomis ir (arba) potencialu), ryšys su VPS tema (jei taikoma)</v>
      </c>
      <c r="C324" s="677" t="str">
        <f>'10'!H17</f>
        <v>Priemonės tikslas - užmegzti ir plėtoti bendradarbiavimo ryšius su užsienio VVG, kurios (-ių) teritorijoje vyraujanti ekonominė veikla - turizmas, o į šių paslaugų teikimą yra įsitraukę skirtingų sektorių atstovai. Viena iš teritorijos problemų – neišnaudojamas skaitmeninių technologijų potencialas vietos produktų ir paslaugų rinkodarai bei nepakankamai naudojami alternatyvūs energijos ištekliai. Per gerąją patirtį bus ieškoma sprendimų, kaip kuriant ir teikiant turizmo produktus panaudoti skaitmenines technologijas ir atsinaujinančius energijos šaltinius. Priemonės sąsaja su SO8 tikslu – projektas skirtas susipažinti su sėkmingais užsienio turizmo paslaugų teikimo pavyzdžiais, bei praktiniu jų pritaikymu, taip kuriant prielaidas užimtumo didėjimui bei kaimo vietovių plėtrai. Priemonės sąsaja su horizontaliuoju SO4 tikslu - viena iš būtinų sąlygų lankantis užsienio VVG - sėkmingų praktinių pavyzdžių susijusių su energetiniu efektyvumu, klimato kaitos švelninimo veiksmais pristatymas.</v>
      </c>
    </row>
    <row r="325" spans="1:3" ht="57.6" x14ac:dyDescent="0.3">
      <c r="A325" s="2" t="s">
        <v>198</v>
      </c>
      <c r="B325" s="671" t="str">
        <f t="shared" si="6"/>
        <v>Pokytis, kurio siekiama VPS priemone</v>
      </c>
      <c r="C325" s="677" t="str">
        <f>'10'!H18</f>
        <v>Užsienio šalių gerąją patirtį perimantys Sūduvos VVG teritorijos fizinių ir juridinių asmenų atstovaujantys skirtingus sektorius (20 unikalių dalyvių); Naujų bendradarbiavimo ryšių kūrimas su kitomis VVG.</v>
      </c>
    </row>
    <row r="326" spans="1:3" ht="100.8" x14ac:dyDescent="0.3">
      <c r="A326" s="2" t="s">
        <v>199</v>
      </c>
      <c r="B326" s="509" t="str">
        <f t="shared" si="6"/>
        <v>Kaip priemonė prisidės prie horizontalaus tikslo d įgyvendinimo? (pildoma, jei taikoma)</v>
      </c>
      <c r="C326" s="677" t="str">
        <f>'10'!H19</f>
        <v xml:space="preserve">Įgyvendinant projektą planuojama pasisemti patirties ir gilinti žinias ne tik turizmo paslaugų teikimo srityje, bet ir viena iš būtinų sąlygų susipažinimas su realiais užsienio turizmo paslaugų teikėjų veiklos pavyzdžiais, kurie  prisideda prie klimato kaitos švelninimo (atsinaujinantys energijos šaltiniai, beatliekinis vartojimas ir pan.) Gerosios praktikos pavyzdžius pritaikyti Sūduvos VVG teritorijoje. </v>
      </c>
    </row>
    <row r="327" spans="1:3" ht="28.8" x14ac:dyDescent="0.3">
      <c r="A327" s="2" t="s">
        <v>200</v>
      </c>
      <c r="B327" s="509" t="str">
        <f t="shared" si="6"/>
        <v>Kaip priemonė prisidės prie horizontalaus tikslo e įgyvendinimo? (pildoma, jei taikoma)</v>
      </c>
      <c r="C327" s="677" t="str">
        <f>'10'!H20</f>
        <v>Neaktualu</v>
      </c>
    </row>
    <row r="328" spans="1:3" ht="28.8" x14ac:dyDescent="0.3">
      <c r="A328" s="2" t="s">
        <v>201</v>
      </c>
      <c r="B328" s="509" t="str">
        <f t="shared" si="6"/>
        <v>Kaip priemonė prisidės prie horizontalaus tikslo f įgyvendinimo? (pildoma, jei taikoma)</v>
      </c>
      <c r="C328" s="677" t="str">
        <f>'10'!H21</f>
        <v>Neaktualu</v>
      </c>
    </row>
    <row r="329" spans="1:3" ht="28.8" x14ac:dyDescent="0.3">
      <c r="A329" s="2" t="s">
        <v>202</v>
      </c>
      <c r="B329" s="509" t="str">
        <f t="shared" si="6"/>
        <v>Kaip priemonė prisidės prie horizontalaus tikslo i įgyvendinimo? (pildoma, jei taikoma)</v>
      </c>
      <c r="C329" s="677" t="str">
        <f>'10'!H22</f>
        <v>Neaktualu</v>
      </c>
    </row>
    <row r="330" spans="1:3" ht="28.8" x14ac:dyDescent="0.3">
      <c r="A330" s="2" t="s">
        <v>203</v>
      </c>
      <c r="B330" s="675" t="str">
        <f t="shared" si="6"/>
        <v>B dalis. Pareiškėjų ir projektų tinkamumo sąlygos, projektų atrankos principai:</v>
      </c>
      <c r="C330" s="676"/>
    </row>
    <row r="331" spans="1:3" x14ac:dyDescent="0.3">
      <c r="A331" s="2" t="s">
        <v>204</v>
      </c>
      <c r="B331" s="509" t="str">
        <f t="shared" si="6"/>
        <v>Pagal priemonę remiamos veiklos</v>
      </c>
      <c r="C331" s="677" t="str">
        <f>'10'!H24</f>
        <v xml:space="preserve">Tarptautinio bendradarbiavimo veiklos </v>
      </c>
    </row>
    <row r="332" spans="1:3" ht="28.8" x14ac:dyDescent="0.3">
      <c r="A332" s="2" t="s">
        <v>205</v>
      </c>
      <c r="B332" s="671" t="str">
        <f t="shared" si="6"/>
        <v>Tinkami pareiškėjai ir partneriai (jei taikomas reikalavimas projektus įgyvendinti su partneriais)</v>
      </c>
      <c r="C332" s="677" t="str">
        <f>'10'!H25</f>
        <v>Vietos veiklos grupė</v>
      </c>
    </row>
    <row r="333" spans="1:3" ht="28.8" x14ac:dyDescent="0.3">
      <c r="A333" s="2" t="s">
        <v>206</v>
      </c>
      <c r="B333" s="671" t="str">
        <f t="shared" si="6"/>
        <v>Priemonės tikslinė grupė (pildoma, jei nesutampa su tinkamais pareiškėjais ir (arba) partneriais)</v>
      </c>
      <c r="C333" s="677" t="str">
        <f>'10'!H26</f>
        <v xml:space="preserve">Projekto tikslinė grupė:  fiziniai ir juridiniai asmenys atstovaujantys skirtingus sektorius VVG teritorijoje. </v>
      </c>
    </row>
    <row r="334" spans="1:3" x14ac:dyDescent="0.3">
      <c r="A334" s="2" t="s">
        <v>725</v>
      </c>
      <c r="B334" s="509" t="str">
        <f t="shared" si="6"/>
        <v>Tinkamumo sąlygos pareiškėjams ir projektams</v>
      </c>
      <c r="C334" s="677">
        <f>'10'!H27</f>
        <v>0</v>
      </c>
    </row>
    <row r="335" spans="1:3" x14ac:dyDescent="0.3">
      <c r="A335" s="2" t="s">
        <v>726</v>
      </c>
      <c r="B335" s="673" t="str">
        <f t="shared" si="6"/>
        <v>Projektų atrankos principai</v>
      </c>
      <c r="C335" s="677">
        <f>'10'!H28</f>
        <v>0</v>
      </c>
    </row>
    <row r="336" spans="1:3" x14ac:dyDescent="0.3">
      <c r="A336" s="2" t="s">
        <v>727</v>
      </c>
      <c r="B336" s="509" t="str">
        <f t="shared" si="6"/>
        <v>Planuojamų kvietimų teikti paraiškas skaičius</v>
      </c>
      <c r="C336" s="670">
        <f>'10'!H29</f>
        <v>0</v>
      </c>
    </row>
    <row r="337" spans="1:3" x14ac:dyDescent="0.3">
      <c r="A337" s="2" t="s">
        <v>728</v>
      </c>
      <c r="B337" s="651" t="str">
        <f t="shared" si="6"/>
        <v>C dalis. Paramos dydžiai:</v>
      </c>
      <c r="C337" s="676"/>
    </row>
    <row r="338" spans="1:3" x14ac:dyDescent="0.3">
      <c r="A338" s="2" t="s">
        <v>729</v>
      </c>
      <c r="B338" s="509" t="str">
        <f t="shared" si="6"/>
        <v>Didžiausia paramos suma vietos projektui, Eur</v>
      </c>
      <c r="C338" s="677">
        <f>'10'!H31</f>
        <v>20000</v>
      </c>
    </row>
    <row r="339" spans="1:3" x14ac:dyDescent="0.3">
      <c r="A339" s="2" t="s">
        <v>730</v>
      </c>
      <c r="B339" s="509" t="str">
        <f t="shared" si="6"/>
        <v xml:space="preserve">Paramos lyginamoji dalis, proc. </v>
      </c>
      <c r="C339" s="677">
        <f>'10'!H32</f>
        <v>100</v>
      </c>
    </row>
    <row r="340" spans="1:3" x14ac:dyDescent="0.3">
      <c r="A340" s="2" t="s">
        <v>731</v>
      </c>
      <c r="B340" s="509" t="str">
        <f t="shared" si="6"/>
        <v>Planuojama paramos suma priemonei, Eur</v>
      </c>
      <c r="C340" s="678">
        <f>'10'!H33</f>
        <v>20000</v>
      </c>
    </row>
    <row r="341" spans="1:3" x14ac:dyDescent="0.3">
      <c r="A341" s="2" t="s">
        <v>732</v>
      </c>
      <c r="B341" s="509" t="str">
        <f t="shared" si="6"/>
        <v>Planuojama paremti projektų (rodiklis L700)</v>
      </c>
      <c r="C341" s="679">
        <f>'10'!H34</f>
        <v>1</v>
      </c>
    </row>
    <row r="342" spans="1:3" ht="28.8" x14ac:dyDescent="0.3">
      <c r="A342" s="2" t="s">
        <v>733</v>
      </c>
      <c r="B342" s="509" t="str">
        <f t="shared" si="6"/>
        <v>Paaiškinimas, kaip nustatyta rodiklio L700 reikšmė</v>
      </c>
      <c r="C342" s="677" t="str">
        <f>'10'!H35</f>
        <v>Planuojama įgyvendinti 1 projektą, kuriam skirtos visos priemonei numatytos lėšos.</v>
      </c>
    </row>
    <row r="343" spans="1:3" ht="28.8" x14ac:dyDescent="0.3">
      <c r="A343" s="2" t="s">
        <v>734</v>
      </c>
      <c r="B343" s="651" t="str">
        <f t="shared" si="6"/>
        <v>D dalis. Priemonės indėlis į ES ir nacionalinių horizontaliųjų principų įgyvendinimą:</v>
      </c>
      <c r="C343" s="676"/>
    </row>
    <row r="344" spans="1:3" x14ac:dyDescent="0.3">
      <c r="A344" s="2" t="s">
        <v>735</v>
      </c>
      <c r="B344" s="680" t="str">
        <f t="shared" si="6"/>
        <v>Subregioninės vietovės principas:</v>
      </c>
      <c r="C344" s="676"/>
    </row>
    <row r="345" spans="1:3" ht="28.8" x14ac:dyDescent="0.3">
      <c r="A345" s="2" t="s">
        <v>736</v>
      </c>
      <c r="B345" s="509" t="str">
        <f t="shared" si="6"/>
        <v>Ar siekiama, kad pagal priemonę finansuojami projektai apimtų visas VVG teritorijos seniūnijas?</v>
      </c>
      <c r="C345" s="672" t="str">
        <f>'10'!H38</f>
        <v>Ne</v>
      </c>
    </row>
    <row r="346" spans="1:3" x14ac:dyDescent="0.3">
      <c r="A346" s="2" t="s">
        <v>737</v>
      </c>
      <c r="B346" s="509" t="str">
        <f t="shared" si="6"/>
        <v>Pasirinkimo pagrindimas</v>
      </c>
      <c r="C346" s="677" t="str">
        <f>'10'!H39</f>
        <v>Neaktualu</v>
      </c>
    </row>
    <row r="347" spans="1:3" x14ac:dyDescent="0.3">
      <c r="A347" s="2" t="s">
        <v>738</v>
      </c>
      <c r="B347" s="680" t="str">
        <f t="shared" si="6"/>
        <v>Partnerystės principas:</v>
      </c>
      <c r="C347" s="676"/>
    </row>
    <row r="348" spans="1:3" ht="28.8" x14ac:dyDescent="0.3">
      <c r="A348" s="2" t="s">
        <v>739</v>
      </c>
      <c r="B348" s="509" t="str">
        <f t="shared" si="6"/>
        <v>Ar siekiama, kad pagal priemonę finansuojami projektai būtų vykdomi su partneriais?</v>
      </c>
      <c r="C348" s="672" t="str">
        <f>'10'!H41</f>
        <v>Taip, privalomai</v>
      </c>
    </row>
    <row r="349" spans="1:3" ht="28.8" x14ac:dyDescent="0.3">
      <c r="A349" s="2" t="s">
        <v>740</v>
      </c>
      <c r="B349" s="509" t="str">
        <f t="shared" si="6"/>
        <v>Pasirinkimo pagrindimas</v>
      </c>
      <c r="C349" s="677" t="str">
        <f>'10'!H42</f>
        <v>Bendradarbiavimo projektas bus įgyvendinamas su kita (-omis) VVG</v>
      </c>
    </row>
    <row r="350" spans="1:3" x14ac:dyDescent="0.3">
      <c r="A350" s="2" t="s">
        <v>741</v>
      </c>
      <c r="B350" s="680" t="str">
        <f t="shared" si="6"/>
        <v>Inovacijų principas:</v>
      </c>
      <c r="C350" s="676"/>
    </row>
    <row r="351" spans="1:3" ht="28.8" x14ac:dyDescent="0.3">
      <c r="A351" s="2" t="s">
        <v>742</v>
      </c>
      <c r="B351" s="509" t="str">
        <f t="shared" si="6"/>
        <v>Ar siekiama, kad pagal priemonę finansuojami projektai būtų skirti inovacijoms vietos lygiu diegti?</v>
      </c>
      <c r="C351" s="672" t="str">
        <f>'10'!H44</f>
        <v>Ne</v>
      </c>
    </row>
    <row r="352" spans="1:3" x14ac:dyDescent="0.3">
      <c r="A352" s="2" t="s">
        <v>743</v>
      </c>
      <c r="B352" s="509" t="str">
        <f t="shared" si="6"/>
        <v>Pasirinkimo pagrindimas</v>
      </c>
      <c r="C352" s="677" t="str">
        <f>'10'!H45</f>
        <v>Neaktualu</v>
      </c>
    </row>
    <row r="353" spans="1:3" ht="28.8" x14ac:dyDescent="0.3">
      <c r="A353" s="2" t="s">
        <v>744</v>
      </c>
      <c r="B353" s="509" t="str">
        <f t="shared" si="6"/>
        <v>Planuojama paremti projektų, skirtų inovacijoms vietos lygiu diegti (rodiklis L710)</v>
      </c>
      <c r="C353" s="679">
        <f>'10'!H46</f>
        <v>0</v>
      </c>
    </row>
    <row r="354" spans="1:3" x14ac:dyDescent="0.3">
      <c r="A354" s="2" t="s">
        <v>745</v>
      </c>
      <c r="B354" s="680" t="str">
        <f t="shared" si="6"/>
        <v>Lyčių lygybė ir nediskriminavimas:</v>
      </c>
      <c r="C354" s="676"/>
    </row>
    <row r="355" spans="1:3" ht="28.8" x14ac:dyDescent="0.3">
      <c r="A355" s="2" t="s">
        <v>746</v>
      </c>
      <c r="B355" s="509" t="str">
        <f t="shared" si="6"/>
        <v>Ar pagal priemonę finansuojami projektai, skirti lyčių lygybei ir nediskriminavimui?</v>
      </c>
      <c r="C355" s="672" t="str">
        <f>'10'!H48</f>
        <v>Taip</v>
      </c>
    </row>
    <row r="356" spans="1:3" ht="72" x14ac:dyDescent="0.3">
      <c r="A356" s="2" t="s">
        <v>747</v>
      </c>
      <c r="B356" s="509" t="str">
        <f t="shared" si="6"/>
        <v>Pasirinkimo pagrindimas (jei taip, kaip bus užtikrinta)</v>
      </c>
      <c r="C356" s="677" t="str">
        <f>'10'!H49</f>
        <v>Rengiant bendradarbiavimo projektą į procesą bus įtraukti VVG valdybos nariai, kurių komanda sudaryta užtikrinant lyčių lygybės proporciją. Įgyvendinant projektą dalyvauti veiklose bus sudaromos sąlygos ir kviečiami dalyvauti abiejų lyčių atstovai netaikant jokių diskriminacinių apribojimų.</v>
      </c>
    </row>
    <row r="357" spans="1:3" x14ac:dyDescent="0.3">
      <c r="A357" s="2" t="s">
        <v>748</v>
      </c>
      <c r="B357" s="680" t="str">
        <f t="shared" si="6"/>
        <v>Jaunimas:</v>
      </c>
      <c r="C357" s="676"/>
    </row>
    <row r="358" spans="1:3" x14ac:dyDescent="0.3">
      <c r="A358" s="2" t="s">
        <v>749</v>
      </c>
      <c r="B358" s="509" t="str">
        <f t="shared" si="6"/>
        <v>Ar pagal priemonę finansuojami projektai, skirti jaunimui?</v>
      </c>
      <c r="C358" s="672" t="str">
        <f>'10'!H51</f>
        <v>Taip</v>
      </c>
    </row>
    <row r="359" spans="1:3" ht="57.6" x14ac:dyDescent="0.3">
      <c r="A359" s="2" t="s">
        <v>750</v>
      </c>
      <c r="B359" s="509" t="str">
        <f t="shared" si="6"/>
        <v>Pasirinkimo pagrindimas (jei taip, kaip bus užtikrinta)</v>
      </c>
      <c r="C359" s="677" t="str">
        <f>'10'!H52</f>
        <v xml:space="preserve">Planuojama, kad į projekto įgyvendinimo veiklas įsitrauks 20 fizinių ir juridinių asmenų atstovaujančių skirtingus sektorius VVG teritorijoje iš kurių ne mažiau kaip 2 asmenys atstovaus jaunimą t.y. bus iki 29 metų amžiaus (imtinai). </v>
      </c>
    </row>
    <row r="360" spans="1:3" x14ac:dyDescent="0.3">
      <c r="A360" s="2" t="s">
        <v>751</v>
      </c>
      <c r="B360" s="675" t="str">
        <f t="shared" si="6"/>
        <v>E dalis. Priemonės rezultato rodikliai:</v>
      </c>
      <c r="C360" s="676"/>
    </row>
    <row r="361" spans="1:3" x14ac:dyDescent="0.3">
      <c r="A361" s="2" t="s">
        <v>752</v>
      </c>
      <c r="B361" s="680" t="str">
        <f t="shared" si="6"/>
        <v>SP rezultato rodiklių taikymas priemonei:</v>
      </c>
      <c r="C361" s="676"/>
    </row>
    <row r="362" spans="1:3" x14ac:dyDescent="0.3">
      <c r="A362" s="2" t="s">
        <v>753</v>
      </c>
      <c r="B362" s="681" t="str">
        <f t="shared" si="6"/>
        <v>R.3</v>
      </c>
      <c r="C362" s="687" t="str">
        <f>'10'!H55</f>
        <v>Ne</v>
      </c>
    </row>
    <row r="363" spans="1:3" x14ac:dyDescent="0.3">
      <c r="A363" s="2" t="s">
        <v>754</v>
      </c>
      <c r="B363" s="681" t="str">
        <f t="shared" si="6"/>
        <v>R.37</v>
      </c>
      <c r="C363" s="687" t="str">
        <f>'10'!H56</f>
        <v>Ne</v>
      </c>
    </row>
    <row r="364" spans="1:3" x14ac:dyDescent="0.3">
      <c r="A364" s="2" t="s">
        <v>755</v>
      </c>
      <c r="B364" s="681" t="str">
        <f t="shared" si="6"/>
        <v>R.39</v>
      </c>
      <c r="C364" s="687" t="str">
        <f>'10'!H57</f>
        <v>Ne</v>
      </c>
    </row>
    <row r="365" spans="1:3" x14ac:dyDescent="0.3">
      <c r="A365" s="2" t="s">
        <v>756</v>
      </c>
      <c r="B365" s="681" t="str">
        <f t="shared" si="6"/>
        <v>R.41</v>
      </c>
      <c r="C365" s="687" t="str">
        <f>'10'!H58</f>
        <v>Ne</v>
      </c>
    </row>
    <row r="366" spans="1:3" x14ac:dyDescent="0.3">
      <c r="A366" s="2" t="s">
        <v>757</v>
      </c>
      <c r="B366" s="681" t="str">
        <f t="shared" si="6"/>
        <v>R.42</v>
      </c>
      <c r="C366" s="687" t="str">
        <f>'10'!H59</f>
        <v>Ne</v>
      </c>
    </row>
    <row r="367" spans="1:3" x14ac:dyDescent="0.3">
      <c r="A367" s="2" t="s">
        <v>758</v>
      </c>
      <c r="B367" s="680" t="str">
        <f t="shared" si="6"/>
        <v>VPS rodiklių taikymas priemonei:</v>
      </c>
      <c r="C367" s="688"/>
    </row>
    <row r="368" spans="1:3" x14ac:dyDescent="0.3">
      <c r="A368" s="2" t="s">
        <v>759</v>
      </c>
      <c r="B368" s="681" t="str">
        <f t="shared" si="6"/>
        <v>KAZL-R.1</v>
      </c>
      <c r="C368" s="687" t="str">
        <f>'10'!H61</f>
        <v>Ne</v>
      </c>
    </row>
    <row r="369" spans="1:3" x14ac:dyDescent="0.3">
      <c r="A369" s="2" t="s">
        <v>760</v>
      </c>
      <c r="B369" s="681" t="str">
        <f t="shared" si="6"/>
        <v>KAZL-R.2</v>
      </c>
      <c r="C369" s="687" t="str">
        <f>'10'!H62</f>
        <v>Ne</v>
      </c>
    </row>
    <row r="370" spans="1:3" x14ac:dyDescent="0.3">
      <c r="A370" s="2" t="s">
        <v>761</v>
      </c>
      <c r="B370" s="681" t="str">
        <f t="shared" si="6"/>
        <v>KAZL-R.3</v>
      </c>
      <c r="C370" s="687" t="str">
        <f>'10'!H63</f>
        <v>Ne</v>
      </c>
    </row>
    <row r="371" spans="1:3" x14ac:dyDescent="0.3">
      <c r="A371" s="2" t="s">
        <v>762</v>
      </c>
      <c r="B371" s="681" t="str">
        <f t="shared" si="6"/>
        <v>KAZL-P.4</v>
      </c>
      <c r="C371" s="687" t="str">
        <f>'10'!H64</f>
        <v>Ne</v>
      </c>
    </row>
    <row r="372" spans="1:3" x14ac:dyDescent="0.3">
      <c r="A372" s="2" t="s">
        <v>763</v>
      </c>
      <c r="B372" s="681" t="str">
        <f t="shared" si="6"/>
        <v>KAZL-P.5</v>
      </c>
      <c r="C372" s="687" t="str">
        <f>'10'!H65</f>
        <v>Ne</v>
      </c>
    </row>
    <row r="373" spans="1:3" x14ac:dyDescent="0.3">
      <c r="A373" s="2" t="s">
        <v>764</v>
      </c>
      <c r="B373" s="681" t="str">
        <f t="shared" si="6"/>
        <v>KAZL-P.6</v>
      </c>
      <c r="C373" s="687" t="str">
        <f>'10'!H66</f>
        <v>Ne</v>
      </c>
    </row>
    <row r="374" spans="1:3" x14ac:dyDescent="0.3">
      <c r="A374" s="2" t="s">
        <v>765</v>
      </c>
      <c r="B374" s="681" t="str">
        <f t="shared" si="6"/>
        <v>KAZL-P.7</v>
      </c>
      <c r="C374" s="687" t="str">
        <f>'10'!H67</f>
        <v>Ne</v>
      </c>
    </row>
    <row r="375" spans="1:3" x14ac:dyDescent="0.3">
      <c r="A375" s="2" t="s">
        <v>766</v>
      </c>
      <c r="B375" s="681" t="str">
        <f t="shared" si="6"/>
        <v>KAZL-P.8</v>
      </c>
      <c r="C375" s="687" t="str">
        <f>'10'!H68</f>
        <v>Ne</v>
      </c>
    </row>
    <row r="376" spans="1:3" x14ac:dyDescent="0.3">
      <c r="A376" s="2" t="s">
        <v>767</v>
      </c>
      <c r="B376" s="681" t="str">
        <f t="shared" si="6"/>
        <v>KAZL-P.9</v>
      </c>
      <c r="C376" s="687" t="str">
        <f>'10'!H69</f>
        <v>Ne</v>
      </c>
    </row>
    <row r="377" spans="1:3" x14ac:dyDescent="0.3">
      <c r="A377" s="2" t="s">
        <v>768</v>
      </c>
      <c r="B377" s="683" t="str">
        <f t="shared" si="6"/>
        <v>KAZL-P.10</v>
      </c>
      <c r="C377" s="689" t="str">
        <f>'10'!H70</f>
        <v>Ne</v>
      </c>
    </row>
    <row r="378" spans="1:3" x14ac:dyDescent="0.3">
      <c r="A378" s="2" t="s">
        <v>769</v>
      </c>
      <c r="B378" s="675" t="str">
        <f t="shared" si="6"/>
        <v>F dalis. Pagal priemonę remiamų projektų pobūdis:</v>
      </c>
      <c r="C378" s="676"/>
    </row>
    <row r="379" spans="1:3" x14ac:dyDescent="0.3">
      <c r="A379" s="2" t="s">
        <v>770</v>
      </c>
      <c r="B379" s="671" t="str">
        <f t="shared" ref="B379:B388" si="7">B302</f>
        <v>Remiami pelno projektai</v>
      </c>
      <c r="C379" s="672" t="str">
        <f>'10'!H72</f>
        <v>Ne</v>
      </c>
    </row>
    <row r="380" spans="1:3" ht="57.6" x14ac:dyDescent="0.3">
      <c r="A380" s="2" t="s">
        <v>771</v>
      </c>
      <c r="B380" s="673" t="str">
        <f t="shared" si="7"/>
        <v>Remiami projektai, susiję su žinių perdavimu, įskaitant konsultacijas, mokymą ir keitimąsi žiniomis apie tvarią, ekonominę, socialinę, aplinką ir klimatą tausojančią veiklą (aktualu rodikliui L801)</v>
      </c>
      <c r="C380" s="672" t="str">
        <f>'10'!H73</f>
        <v>Taip</v>
      </c>
    </row>
    <row r="381" spans="1:3" ht="57.6" x14ac:dyDescent="0.3">
      <c r="A381" s="2" t="s">
        <v>772</v>
      </c>
      <c r="B381" s="673" t="str">
        <f t="shared" si="7"/>
        <v>Remiami projektai, susiję su gamintojų organizacijomis, vietinėmis rinkomis, trumpomis tiekimo grandinėmis ir kokybės schemomis, įskaitant paramą investicijoms, rinkodaros veiklą ir kt. (aktualu rodikliui L802)</v>
      </c>
      <c r="C381" s="672" t="str">
        <f>'10'!H74</f>
        <v>Ne</v>
      </c>
    </row>
    <row r="382" spans="1:3" ht="43.2" x14ac:dyDescent="0.3">
      <c r="A382" s="2" t="s">
        <v>773</v>
      </c>
      <c r="B382" s="673" t="str">
        <f t="shared" si="7"/>
        <v>Remiami projektai, susiję su atsinaujinančios energijos gamybos pajėgumais, įskaitant biologinę (aktualu rodikliui L803)</v>
      </c>
      <c r="C382" s="672" t="str">
        <f>'10'!H75</f>
        <v>Ne</v>
      </c>
    </row>
    <row r="383" spans="1:3" ht="43.2" x14ac:dyDescent="0.3">
      <c r="A383" s="2" t="s">
        <v>774</v>
      </c>
      <c r="B383" s="673" t="str">
        <f t="shared" si="7"/>
        <v>Remiami projektai, prisidedantys prie aplinkos tvarumo, klimato kaitos švelninimo bei prisitaikymo prie jos tikslų įgyvendinimo kaimo vietovėse (aktualu rodikliui L804)</v>
      </c>
      <c r="C383" s="672" t="str">
        <f>'10'!H76</f>
        <v>Taip</v>
      </c>
    </row>
    <row r="384" spans="1:3" ht="28.8" x14ac:dyDescent="0.3">
      <c r="A384" s="2" t="s">
        <v>775</v>
      </c>
      <c r="B384" s="673" t="str">
        <f t="shared" si="7"/>
        <v>Remiami projektai, kurie kuria darbo vietas (aktualu rodikliui L805)</v>
      </c>
      <c r="C384" s="672" t="str">
        <f>'10'!H77</f>
        <v>Ne</v>
      </c>
    </row>
    <row r="385" spans="1:3" ht="28.8" x14ac:dyDescent="0.3">
      <c r="A385" s="2" t="s">
        <v>776</v>
      </c>
      <c r="B385" s="673" t="str">
        <f t="shared" si="7"/>
        <v>Remiami kaimo verslų, įskaitant bioekonomiką, projektai (aktualu rodikliui L 806)</v>
      </c>
      <c r="C385" s="672" t="str">
        <f>'10'!H78</f>
        <v>Ne</v>
      </c>
    </row>
    <row r="386" spans="1:3" ht="28.8" x14ac:dyDescent="0.3">
      <c r="A386" s="2" t="s">
        <v>777</v>
      </c>
      <c r="B386" s="673" t="str">
        <f t="shared" si="7"/>
        <v>Remiami projektai, susiję su sumanių kaimų strategijomis (aktualu rodikliui L807)</v>
      </c>
      <c r="C386" s="672" t="str">
        <f>'10'!H79</f>
        <v>Ne</v>
      </c>
    </row>
    <row r="387" spans="1:3" ht="28.8" x14ac:dyDescent="0.3">
      <c r="A387" s="2" t="s">
        <v>778</v>
      </c>
      <c r="B387" s="673" t="str">
        <f t="shared" si="7"/>
        <v>Remiami projektai, gerinantys paslaugų prieinamumą ir infrastruktūrą (aktualu rodikliui L808)</v>
      </c>
      <c r="C387" s="672" t="str">
        <f>'10'!H80</f>
        <v>Ne</v>
      </c>
    </row>
    <row r="388" spans="1:3" ht="28.8" x14ac:dyDescent="0.3">
      <c r="A388" s="2" t="s">
        <v>779</v>
      </c>
      <c r="B388" s="673" t="str">
        <f t="shared" si="7"/>
        <v>Remiami socialinės įtraukties projektai (aktualu rodikliui L809)</v>
      </c>
      <c r="C388" s="672" t="str">
        <f>'10'!H81</f>
        <v>Ne</v>
      </c>
    </row>
    <row r="389" spans="1:3" x14ac:dyDescent="0.3">
      <c r="B389" s="649"/>
      <c r="C389" s="685"/>
    </row>
    <row r="390" spans="1:3" x14ac:dyDescent="0.3">
      <c r="A390" s="1"/>
      <c r="B390" s="362"/>
      <c r="C390" s="686" t="str">
        <f>'10'!I6</f>
        <v>6 priemonė</v>
      </c>
    </row>
    <row r="391" spans="1:3" x14ac:dyDescent="0.3">
      <c r="A391" s="2" t="s">
        <v>188</v>
      </c>
      <c r="B391" s="509" t="str">
        <f>B314</f>
        <v>Priemonės pavadinimas</v>
      </c>
      <c r="C391" s="670">
        <f>'10'!I7</f>
        <v>0</v>
      </c>
    </row>
    <row r="392" spans="1:3" x14ac:dyDescent="0.3">
      <c r="A392" s="2" t="s">
        <v>189</v>
      </c>
      <c r="B392" s="671" t="str">
        <f t="shared" ref="B392:B455" si="8">B315</f>
        <v>Priemonės rūšis</v>
      </c>
      <c r="C392" s="670">
        <f>'10'!I8</f>
        <v>0</v>
      </c>
    </row>
    <row r="393" spans="1:3" x14ac:dyDescent="0.3">
      <c r="A393" s="2" t="s">
        <v>190</v>
      </c>
      <c r="B393" s="671" t="str">
        <f t="shared" si="8"/>
        <v>VVG teritorijos poreikių, kuriuos tenkina priemonė, skaičius</v>
      </c>
      <c r="C393" s="670">
        <f>'10'!I9</f>
        <v>0</v>
      </c>
    </row>
    <row r="394" spans="1:3" x14ac:dyDescent="0.3">
      <c r="A394" s="2" t="s">
        <v>191</v>
      </c>
      <c r="B394" s="671" t="str">
        <f t="shared" si="8"/>
        <v>BŽŪP tikslų, kuriuos įgyvendina priemonė, skaičius</v>
      </c>
      <c r="C394" s="670">
        <f>'10'!I10</f>
        <v>0</v>
      </c>
    </row>
    <row r="395" spans="1:3" x14ac:dyDescent="0.3">
      <c r="A395" s="2" t="s">
        <v>192</v>
      </c>
      <c r="B395" s="671" t="str">
        <f t="shared" si="8"/>
        <v>Pagrindinis BŽŪP tikslas, kurį įgyvendina VPS priemonė</v>
      </c>
      <c r="C395" s="672" t="str">
        <f>'10'!I11</f>
        <v>Pasirinkite</v>
      </c>
    </row>
    <row r="396" spans="1:3" ht="28.8" x14ac:dyDescent="0.3">
      <c r="A396" s="2" t="s">
        <v>193</v>
      </c>
      <c r="B396" s="673" t="str">
        <f t="shared" si="8"/>
        <v>Ar priemonė prisideda prie 4 konkretaus BŽŪP tikslo? (tikslas nurodytas 5 lape)</v>
      </c>
      <c r="C396" s="672" t="str">
        <f>'10'!I12</f>
        <v>Ne</v>
      </c>
    </row>
    <row r="397" spans="1:3" ht="28.8" x14ac:dyDescent="0.3">
      <c r="A397" s="2" t="s">
        <v>194</v>
      </c>
      <c r="B397" s="673" t="str">
        <f t="shared" si="8"/>
        <v>Ar priemonė prisideda prie 5 konkretaus BŽŪP tikslo? (tikslas nurodytas 5 lape)</v>
      </c>
      <c r="C397" s="672" t="str">
        <f>'10'!I13</f>
        <v>Ne</v>
      </c>
    </row>
    <row r="398" spans="1:3" ht="28.8" x14ac:dyDescent="0.3">
      <c r="A398" s="2" t="s">
        <v>195</v>
      </c>
      <c r="B398" s="673" t="str">
        <f t="shared" si="8"/>
        <v>Ar priemonė prisideda prie 6 konkretaus BŽŪP tikslo? (tikslas nurodytas 5 lape)</v>
      </c>
      <c r="C398" s="672" t="str">
        <f>'10'!I14</f>
        <v>Ne</v>
      </c>
    </row>
    <row r="399" spans="1:3" ht="28.8" x14ac:dyDescent="0.3">
      <c r="A399" s="2" t="s">
        <v>196</v>
      </c>
      <c r="B399" s="673" t="str">
        <f t="shared" si="8"/>
        <v>Ar priemonė prisideda prie 9 konkretaus BŽŪP tikslo? (tikslas nurodytas 5 lape)</v>
      </c>
      <c r="C399" s="672" t="str">
        <f>'10'!I15</f>
        <v>Ne</v>
      </c>
    </row>
    <row r="400" spans="1:3" x14ac:dyDescent="0.3">
      <c r="A400" s="2" t="s">
        <v>94</v>
      </c>
      <c r="B400" s="675" t="str">
        <f t="shared" si="8"/>
        <v>A dalis. Priemonės intervencijos logika:</v>
      </c>
      <c r="C400" s="676"/>
    </row>
    <row r="401" spans="1:3" ht="43.2" x14ac:dyDescent="0.3">
      <c r="A401" s="2" t="s">
        <v>197</v>
      </c>
      <c r="B401" s="673" t="str">
        <f t="shared" si="8"/>
        <v>Priemonės tikslas, ryšys su pagrindiniu BŽŪP tikslu ir VVG teritorijos poreikiais (problemomis ir (arba) potencialu), ryšys su VPS tema (jei taikoma)</v>
      </c>
      <c r="C401" s="677">
        <f>'10'!I17</f>
        <v>0</v>
      </c>
    </row>
    <row r="402" spans="1:3" x14ac:dyDescent="0.3">
      <c r="A402" s="2" t="s">
        <v>198</v>
      </c>
      <c r="B402" s="671" t="str">
        <f t="shared" si="8"/>
        <v>Pokytis, kurio siekiama VPS priemone</v>
      </c>
      <c r="C402" s="677">
        <f>'10'!I18</f>
        <v>0</v>
      </c>
    </row>
    <row r="403" spans="1:3" ht="28.8" x14ac:dyDescent="0.3">
      <c r="A403" s="2" t="s">
        <v>199</v>
      </c>
      <c r="B403" s="509" t="str">
        <f t="shared" si="8"/>
        <v>Kaip priemonė prisidės prie horizontalaus tikslo d įgyvendinimo? (pildoma, jei taikoma)</v>
      </c>
      <c r="C403" s="677">
        <f>'10'!I19</f>
        <v>0</v>
      </c>
    </row>
    <row r="404" spans="1:3" ht="28.8" x14ac:dyDescent="0.3">
      <c r="A404" s="2" t="s">
        <v>200</v>
      </c>
      <c r="B404" s="509" t="str">
        <f t="shared" si="8"/>
        <v>Kaip priemonė prisidės prie horizontalaus tikslo e įgyvendinimo? (pildoma, jei taikoma)</v>
      </c>
      <c r="C404" s="677">
        <f>'10'!I20</f>
        <v>0</v>
      </c>
    </row>
    <row r="405" spans="1:3" ht="28.8" x14ac:dyDescent="0.3">
      <c r="A405" s="2" t="s">
        <v>201</v>
      </c>
      <c r="B405" s="509" t="str">
        <f t="shared" si="8"/>
        <v>Kaip priemonė prisidės prie horizontalaus tikslo f įgyvendinimo? (pildoma, jei taikoma)</v>
      </c>
      <c r="C405" s="677">
        <f>'10'!I21</f>
        <v>0</v>
      </c>
    </row>
    <row r="406" spans="1:3" ht="28.8" x14ac:dyDescent="0.3">
      <c r="A406" s="2" t="s">
        <v>202</v>
      </c>
      <c r="B406" s="509" t="str">
        <f t="shared" si="8"/>
        <v>Kaip priemonė prisidės prie horizontalaus tikslo i įgyvendinimo? (pildoma, jei taikoma)</v>
      </c>
      <c r="C406" s="677">
        <f>'10'!I22</f>
        <v>0</v>
      </c>
    </row>
    <row r="407" spans="1:3" ht="28.8" x14ac:dyDescent="0.3">
      <c r="A407" s="2" t="s">
        <v>203</v>
      </c>
      <c r="B407" s="675" t="str">
        <f t="shared" si="8"/>
        <v>B dalis. Pareiškėjų ir projektų tinkamumo sąlygos, projektų atrankos principai:</v>
      </c>
      <c r="C407" s="676"/>
    </row>
    <row r="408" spans="1:3" x14ac:dyDescent="0.3">
      <c r="A408" s="2" t="s">
        <v>204</v>
      </c>
      <c r="B408" s="509" t="str">
        <f t="shared" si="8"/>
        <v>Pagal priemonę remiamos veiklos</v>
      </c>
      <c r="C408" s="677">
        <f>'10'!I24</f>
        <v>0</v>
      </c>
    </row>
    <row r="409" spans="1:3" ht="28.8" x14ac:dyDescent="0.3">
      <c r="A409" s="2" t="s">
        <v>205</v>
      </c>
      <c r="B409" s="671" t="str">
        <f t="shared" si="8"/>
        <v>Tinkami pareiškėjai ir partneriai (jei taikomas reikalavimas projektus įgyvendinti su partneriais)</v>
      </c>
      <c r="C409" s="677">
        <f>'10'!I25</f>
        <v>0</v>
      </c>
    </row>
    <row r="410" spans="1:3" ht="28.8" x14ac:dyDescent="0.3">
      <c r="A410" s="2" t="s">
        <v>206</v>
      </c>
      <c r="B410" s="671" t="str">
        <f t="shared" si="8"/>
        <v>Priemonės tikslinė grupė (pildoma, jei nesutampa su tinkamais pareiškėjais ir (arba) partneriais)</v>
      </c>
      <c r="C410" s="677">
        <f>'10'!I26</f>
        <v>0</v>
      </c>
    </row>
    <row r="411" spans="1:3" x14ac:dyDescent="0.3">
      <c r="A411" s="2" t="s">
        <v>725</v>
      </c>
      <c r="B411" s="509" t="str">
        <f t="shared" si="8"/>
        <v>Tinkamumo sąlygos pareiškėjams ir projektams</v>
      </c>
      <c r="C411" s="677">
        <f>'10'!I27</f>
        <v>0</v>
      </c>
    </row>
    <row r="412" spans="1:3" x14ac:dyDescent="0.3">
      <c r="A412" s="2" t="s">
        <v>726</v>
      </c>
      <c r="B412" s="673" t="str">
        <f t="shared" si="8"/>
        <v>Projektų atrankos principai</v>
      </c>
      <c r="C412" s="677">
        <f>'10'!I28</f>
        <v>0</v>
      </c>
    </row>
    <row r="413" spans="1:3" x14ac:dyDescent="0.3">
      <c r="A413" s="2" t="s">
        <v>727</v>
      </c>
      <c r="B413" s="509" t="str">
        <f t="shared" si="8"/>
        <v>Planuojamų kvietimų teikti paraiškas skaičius</v>
      </c>
      <c r="C413" s="670">
        <f>'10'!I29</f>
        <v>0</v>
      </c>
    </row>
    <row r="414" spans="1:3" x14ac:dyDescent="0.3">
      <c r="A414" s="2" t="s">
        <v>728</v>
      </c>
      <c r="B414" s="651" t="str">
        <f t="shared" si="8"/>
        <v>C dalis. Paramos dydžiai:</v>
      </c>
      <c r="C414" s="676"/>
    </row>
    <row r="415" spans="1:3" x14ac:dyDescent="0.3">
      <c r="A415" s="2" t="s">
        <v>729</v>
      </c>
      <c r="B415" s="509" t="str">
        <f t="shared" si="8"/>
        <v>Didžiausia paramos suma vietos projektui, Eur</v>
      </c>
      <c r="C415" s="677">
        <f>'10'!I31</f>
        <v>0</v>
      </c>
    </row>
    <row r="416" spans="1:3" x14ac:dyDescent="0.3">
      <c r="A416" s="2" t="s">
        <v>730</v>
      </c>
      <c r="B416" s="509" t="str">
        <f t="shared" si="8"/>
        <v xml:space="preserve">Paramos lyginamoji dalis, proc. </v>
      </c>
      <c r="C416" s="677">
        <f>'10'!I32</f>
        <v>0</v>
      </c>
    </row>
    <row r="417" spans="1:3" x14ac:dyDescent="0.3">
      <c r="A417" s="2" t="s">
        <v>731</v>
      </c>
      <c r="B417" s="509" t="str">
        <f t="shared" si="8"/>
        <v>Planuojama paramos suma priemonei, Eur</v>
      </c>
      <c r="C417" s="678">
        <f>'10'!I33</f>
        <v>0</v>
      </c>
    </row>
    <row r="418" spans="1:3" x14ac:dyDescent="0.3">
      <c r="A418" s="2" t="s">
        <v>732</v>
      </c>
      <c r="B418" s="509" t="str">
        <f t="shared" si="8"/>
        <v>Planuojama paremti projektų (rodiklis L700)</v>
      </c>
      <c r="C418" s="679">
        <f>'10'!I34</f>
        <v>0</v>
      </c>
    </row>
    <row r="419" spans="1:3" x14ac:dyDescent="0.3">
      <c r="A419" s="2" t="s">
        <v>733</v>
      </c>
      <c r="B419" s="509" t="str">
        <f t="shared" si="8"/>
        <v>Paaiškinimas, kaip nustatyta rodiklio L700 reikšmė</v>
      </c>
      <c r="C419" s="677">
        <f>'10'!I35</f>
        <v>0</v>
      </c>
    </row>
    <row r="420" spans="1:3" ht="28.8" x14ac:dyDescent="0.3">
      <c r="A420" s="2" t="s">
        <v>734</v>
      </c>
      <c r="B420" s="651" t="str">
        <f t="shared" si="8"/>
        <v>D dalis. Priemonės indėlis į ES ir nacionalinių horizontaliųjų principų įgyvendinimą:</v>
      </c>
      <c r="C420" s="676"/>
    </row>
    <row r="421" spans="1:3" x14ac:dyDescent="0.3">
      <c r="A421" s="2" t="s">
        <v>735</v>
      </c>
      <c r="B421" s="680" t="str">
        <f t="shared" si="8"/>
        <v>Subregioninės vietovės principas:</v>
      </c>
      <c r="C421" s="676"/>
    </row>
    <row r="422" spans="1:3" ht="28.8" x14ac:dyDescent="0.3">
      <c r="A422" s="2" t="s">
        <v>736</v>
      </c>
      <c r="B422" s="509" t="str">
        <f t="shared" si="8"/>
        <v>Ar siekiama, kad pagal priemonę finansuojami projektai apimtų visas VVG teritorijos seniūnijas?</v>
      </c>
      <c r="C422" s="672" t="str">
        <f>'10'!I38</f>
        <v>Ne</v>
      </c>
    </row>
    <row r="423" spans="1:3" x14ac:dyDescent="0.3">
      <c r="A423" s="2" t="s">
        <v>737</v>
      </c>
      <c r="B423" s="509" t="str">
        <f t="shared" si="8"/>
        <v>Pasirinkimo pagrindimas</v>
      </c>
      <c r="C423" s="677">
        <f>'10'!I39</f>
        <v>0</v>
      </c>
    </row>
    <row r="424" spans="1:3" x14ac:dyDescent="0.3">
      <c r="A424" s="2" t="s">
        <v>738</v>
      </c>
      <c r="B424" s="680" t="str">
        <f t="shared" si="8"/>
        <v>Partnerystės principas:</v>
      </c>
      <c r="C424" s="676"/>
    </row>
    <row r="425" spans="1:3" ht="28.8" x14ac:dyDescent="0.3">
      <c r="A425" s="2" t="s">
        <v>739</v>
      </c>
      <c r="B425" s="509" t="str">
        <f t="shared" si="8"/>
        <v>Ar siekiama, kad pagal priemonę finansuojami projektai būtų vykdomi su partneriais?</v>
      </c>
      <c r="C425" s="672" t="str">
        <f>'10'!I41</f>
        <v>Ne</v>
      </c>
    </row>
    <row r="426" spans="1:3" x14ac:dyDescent="0.3">
      <c r="A426" s="2" t="s">
        <v>740</v>
      </c>
      <c r="B426" s="509" t="str">
        <f t="shared" si="8"/>
        <v>Pasirinkimo pagrindimas</v>
      </c>
      <c r="C426" s="677">
        <f>'10'!I42</f>
        <v>0</v>
      </c>
    </row>
    <row r="427" spans="1:3" x14ac:dyDescent="0.3">
      <c r="A427" s="2" t="s">
        <v>741</v>
      </c>
      <c r="B427" s="680" t="str">
        <f t="shared" si="8"/>
        <v>Inovacijų principas:</v>
      </c>
      <c r="C427" s="676"/>
    </row>
    <row r="428" spans="1:3" ht="28.8" x14ac:dyDescent="0.3">
      <c r="A428" s="2" t="s">
        <v>742</v>
      </c>
      <c r="B428" s="509" t="str">
        <f t="shared" si="8"/>
        <v>Ar siekiama, kad pagal priemonę finansuojami projektai būtų skirti inovacijoms vietos lygiu diegti?</v>
      </c>
      <c r="C428" s="672" t="str">
        <f>'10'!I44</f>
        <v>Ne</v>
      </c>
    </row>
    <row r="429" spans="1:3" x14ac:dyDescent="0.3">
      <c r="A429" s="2" t="s">
        <v>743</v>
      </c>
      <c r="B429" s="509" t="str">
        <f t="shared" si="8"/>
        <v>Pasirinkimo pagrindimas</v>
      </c>
      <c r="C429" s="677">
        <f>'10'!I45</f>
        <v>0</v>
      </c>
    </row>
    <row r="430" spans="1:3" ht="28.8" x14ac:dyDescent="0.3">
      <c r="A430" s="2" t="s">
        <v>744</v>
      </c>
      <c r="B430" s="509" t="str">
        <f t="shared" si="8"/>
        <v>Planuojama paremti projektų, skirtų inovacijoms vietos lygiu diegti (rodiklis L710)</v>
      </c>
      <c r="C430" s="679">
        <f>'10'!I46</f>
        <v>0</v>
      </c>
    </row>
    <row r="431" spans="1:3" x14ac:dyDescent="0.3">
      <c r="A431" s="2" t="s">
        <v>745</v>
      </c>
      <c r="B431" s="680" t="str">
        <f t="shared" si="8"/>
        <v>Lyčių lygybė ir nediskriminavimas:</v>
      </c>
      <c r="C431" s="676"/>
    </row>
    <row r="432" spans="1:3" ht="28.8" x14ac:dyDescent="0.3">
      <c r="A432" s="2" t="s">
        <v>746</v>
      </c>
      <c r="B432" s="509" t="str">
        <f t="shared" si="8"/>
        <v>Ar pagal priemonę finansuojami projektai, skirti lyčių lygybei ir nediskriminavimui?</v>
      </c>
      <c r="C432" s="672" t="str">
        <f>'10'!I48</f>
        <v>Ne</v>
      </c>
    </row>
    <row r="433" spans="1:3" x14ac:dyDescent="0.3">
      <c r="A433" s="2" t="s">
        <v>747</v>
      </c>
      <c r="B433" s="509" t="str">
        <f t="shared" si="8"/>
        <v>Pasirinkimo pagrindimas (jei taip, kaip bus užtikrinta)</v>
      </c>
      <c r="C433" s="677">
        <f>'10'!I49</f>
        <v>0</v>
      </c>
    </row>
    <row r="434" spans="1:3" x14ac:dyDescent="0.3">
      <c r="A434" s="2" t="s">
        <v>748</v>
      </c>
      <c r="B434" s="680" t="str">
        <f t="shared" si="8"/>
        <v>Jaunimas:</v>
      </c>
      <c r="C434" s="676"/>
    </row>
    <row r="435" spans="1:3" x14ac:dyDescent="0.3">
      <c r="A435" s="2" t="s">
        <v>749</v>
      </c>
      <c r="B435" s="509" t="str">
        <f t="shared" si="8"/>
        <v>Ar pagal priemonę finansuojami projektai, skirti jaunimui?</v>
      </c>
      <c r="C435" s="672" t="str">
        <f>'10'!I51</f>
        <v>Ne</v>
      </c>
    </row>
    <row r="436" spans="1:3" x14ac:dyDescent="0.3">
      <c r="A436" s="2" t="s">
        <v>750</v>
      </c>
      <c r="B436" s="509" t="str">
        <f t="shared" si="8"/>
        <v>Pasirinkimo pagrindimas (jei taip, kaip bus užtikrinta)</v>
      </c>
      <c r="C436" s="677">
        <f>'10'!I52</f>
        <v>0</v>
      </c>
    </row>
    <row r="437" spans="1:3" x14ac:dyDescent="0.3">
      <c r="A437" s="2" t="s">
        <v>751</v>
      </c>
      <c r="B437" s="675" t="str">
        <f t="shared" si="8"/>
        <v>E dalis. Priemonės rezultato rodikliai:</v>
      </c>
      <c r="C437" s="676"/>
    </row>
    <row r="438" spans="1:3" x14ac:dyDescent="0.3">
      <c r="A438" s="2" t="s">
        <v>752</v>
      </c>
      <c r="B438" s="680" t="str">
        <f t="shared" si="8"/>
        <v>SP rezultato rodiklių taikymas priemonei:</v>
      </c>
      <c r="C438" s="676"/>
    </row>
    <row r="439" spans="1:3" x14ac:dyDescent="0.3">
      <c r="A439" s="2" t="s">
        <v>753</v>
      </c>
      <c r="B439" s="681" t="str">
        <f t="shared" si="8"/>
        <v>R.3</v>
      </c>
      <c r="C439" s="687" t="str">
        <f>'10'!I55</f>
        <v>Ne</v>
      </c>
    </row>
    <row r="440" spans="1:3" x14ac:dyDescent="0.3">
      <c r="A440" s="2" t="s">
        <v>754</v>
      </c>
      <c r="B440" s="681" t="str">
        <f t="shared" si="8"/>
        <v>R.37</v>
      </c>
      <c r="C440" s="687" t="str">
        <f>'10'!I56</f>
        <v>Ne</v>
      </c>
    </row>
    <row r="441" spans="1:3" x14ac:dyDescent="0.3">
      <c r="A441" s="2" t="s">
        <v>755</v>
      </c>
      <c r="B441" s="681" t="str">
        <f t="shared" si="8"/>
        <v>R.39</v>
      </c>
      <c r="C441" s="687" t="str">
        <f>'10'!I57</f>
        <v>Ne</v>
      </c>
    </row>
    <row r="442" spans="1:3" x14ac:dyDescent="0.3">
      <c r="A442" s="2" t="s">
        <v>756</v>
      </c>
      <c r="B442" s="681" t="str">
        <f t="shared" si="8"/>
        <v>R.41</v>
      </c>
      <c r="C442" s="687" t="str">
        <f>'10'!I58</f>
        <v>Ne</v>
      </c>
    </row>
    <row r="443" spans="1:3" x14ac:dyDescent="0.3">
      <c r="A443" s="2" t="s">
        <v>757</v>
      </c>
      <c r="B443" s="681" t="str">
        <f t="shared" si="8"/>
        <v>R.42</v>
      </c>
      <c r="C443" s="687" t="str">
        <f>'10'!I59</f>
        <v>Ne</v>
      </c>
    </row>
    <row r="444" spans="1:3" x14ac:dyDescent="0.3">
      <c r="A444" s="2" t="s">
        <v>758</v>
      </c>
      <c r="B444" s="680" t="str">
        <f t="shared" si="8"/>
        <v>VPS rodiklių taikymas priemonei:</v>
      </c>
      <c r="C444" s="688"/>
    </row>
    <row r="445" spans="1:3" x14ac:dyDescent="0.3">
      <c r="A445" s="2" t="s">
        <v>759</v>
      </c>
      <c r="B445" s="681" t="str">
        <f t="shared" si="8"/>
        <v>KAZL-R.1</v>
      </c>
      <c r="C445" s="687" t="str">
        <f>'10'!I61</f>
        <v>Ne</v>
      </c>
    </row>
    <row r="446" spans="1:3" x14ac:dyDescent="0.3">
      <c r="A446" s="2" t="s">
        <v>760</v>
      </c>
      <c r="B446" s="681" t="str">
        <f t="shared" si="8"/>
        <v>KAZL-R.2</v>
      </c>
      <c r="C446" s="687" t="str">
        <f>'10'!I62</f>
        <v>Ne</v>
      </c>
    </row>
    <row r="447" spans="1:3" x14ac:dyDescent="0.3">
      <c r="A447" s="2" t="s">
        <v>761</v>
      </c>
      <c r="B447" s="681" t="str">
        <f t="shared" si="8"/>
        <v>KAZL-R.3</v>
      </c>
      <c r="C447" s="687" t="str">
        <f>'10'!I63</f>
        <v>Ne</v>
      </c>
    </row>
    <row r="448" spans="1:3" x14ac:dyDescent="0.3">
      <c r="A448" s="2" t="s">
        <v>762</v>
      </c>
      <c r="B448" s="681" t="str">
        <f t="shared" si="8"/>
        <v>KAZL-P.4</v>
      </c>
      <c r="C448" s="687" t="str">
        <f>'10'!I64</f>
        <v>Ne</v>
      </c>
    </row>
    <row r="449" spans="1:3" x14ac:dyDescent="0.3">
      <c r="A449" s="2" t="s">
        <v>763</v>
      </c>
      <c r="B449" s="681" t="str">
        <f t="shared" si="8"/>
        <v>KAZL-P.5</v>
      </c>
      <c r="C449" s="687" t="str">
        <f>'10'!I65</f>
        <v>Ne</v>
      </c>
    </row>
    <row r="450" spans="1:3" x14ac:dyDescent="0.3">
      <c r="A450" s="2" t="s">
        <v>764</v>
      </c>
      <c r="B450" s="681" t="str">
        <f t="shared" si="8"/>
        <v>KAZL-P.6</v>
      </c>
      <c r="C450" s="687" t="str">
        <f>'10'!I66</f>
        <v>Ne</v>
      </c>
    </row>
    <row r="451" spans="1:3" x14ac:dyDescent="0.3">
      <c r="A451" s="2" t="s">
        <v>765</v>
      </c>
      <c r="B451" s="681" t="str">
        <f t="shared" si="8"/>
        <v>KAZL-P.7</v>
      </c>
      <c r="C451" s="687" t="str">
        <f>'10'!I67</f>
        <v>Ne</v>
      </c>
    </row>
    <row r="452" spans="1:3" x14ac:dyDescent="0.3">
      <c r="A452" s="2" t="s">
        <v>766</v>
      </c>
      <c r="B452" s="681" t="str">
        <f t="shared" si="8"/>
        <v>KAZL-P.8</v>
      </c>
      <c r="C452" s="687" t="str">
        <f>'10'!I68</f>
        <v>Ne</v>
      </c>
    </row>
    <row r="453" spans="1:3" x14ac:dyDescent="0.3">
      <c r="A453" s="2" t="s">
        <v>767</v>
      </c>
      <c r="B453" s="681" t="str">
        <f t="shared" si="8"/>
        <v>KAZL-P.9</v>
      </c>
      <c r="C453" s="687" t="str">
        <f>'10'!I69</f>
        <v>Ne</v>
      </c>
    </row>
    <row r="454" spans="1:3" x14ac:dyDescent="0.3">
      <c r="A454" s="2" t="s">
        <v>768</v>
      </c>
      <c r="B454" s="683" t="str">
        <f t="shared" si="8"/>
        <v>KAZL-P.10</v>
      </c>
      <c r="C454" s="689" t="str">
        <f>'10'!I70</f>
        <v>Ne</v>
      </c>
    </row>
    <row r="455" spans="1:3" x14ac:dyDescent="0.3">
      <c r="A455" s="2" t="s">
        <v>769</v>
      </c>
      <c r="B455" s="675" t="str">
        <f t="shared" si="8"/>
        <v>F dalis. Pagal priemonę remiamų projektų pobūdis:</v>
      </c>
      <c r="C455" s="676"/>
    </row>
    <row r="456" spans="1:3" x14ac:dyDescent="0.3">
      <c r="A456" s="2" t="s">
        <v>770</v>
      </c>
      <c r="B456" s="671" t="str">
        <f t="shared" ref="B456:B465" si="9">B379</f>
        <v>Remiami pelno projektai</v>
      </c>
      <c r="C456" s="672" t="str">
        <f>'10'!I72</f>
        <v>Ne</v>
      </c>
    </row>
    <row r="457" spans="1:3" ht="57.6" x14ac:dyDescent="0.3">
      <c r="A457" s="2" t="s">
        <v>771</v>
      </c>
      <c r="B457" s="673" t="str">
        <f t="shared" si="9"/>
        <v>Remiami projektai, susiję su žinių perdavimu, įskaitant konsultacijas, mokymą ir keitimąsi žiniomis apie tvarią, ekonominę, socialinę, aplinką ir klimatą tausojančią veiklą (aktualu rodikliui L801)</v>
      </c>
      <c r="C457" s="672" t="str">
        <f>'10'!I73</f>
        <v>Ne</v>
      </c>
    </row>
    <row r="458" spans="1:3" ht="57.6" x14ac:dyDescent="0.3">
      <c r="A458" s="2" t="s">
        <v>772</v>
      </c>
      <c r="B458" s="673" t="str">
        <f t="shared" si="9"/>
        <v>Remiami projektai, susiję su gamintojų organizacijomis, vietinėmis rinkomis, trumpomis tiekimo grandinėmis ir kokybės schemomis, įskaitant paramą investicijoms, rinkodaros veiklą ir kt. (aktualu rodikliui L802)</v>
      </c>
      <c r="C458" s="672" t="str">
        <f>'10'!I74</f>
        <v>Ne</v>
      </c>
    </row>
    <row r="459" spans="1:3" ht="43.2" x14ac:dyDescent="0.3">
      <c r="A459" s="2" t="s">
        <v>773</v>
      </c>
      <c r="B459" s="673" t="str">
        <f t="shared" si="9"/>
        <v>Remiami projektai, susiję su atsinaujinančios energijos gamybos pajėgumais, įskaitant biologinę (aktualu rodikliui L803)</v>
      </c>
      <c r="C459" s="672" t="str">
        <f>'10'!I75</f>
        <v>Ne</v>
      </c>
    </row>
    <row r="460" spans="1:3" ht="43.2" x14ac:dyDescent="0.3">
      <c r="A460" s="2" t="s">
        <v>774</v>
      </c>
      <c r="B460" s="673" t="str">
        <f t="shared" si="9"/>
        <v>Remiami projektai, prisidedantys prie aplinkos tvarumo, klimato kaitos švelninimo bei prisitaikymo prie jos tikslų įgyvendinimo kaimo vietovėse (aktualu rodikliui L804)</v>
      </c>
      <c r="C460" s="672" t="str">
        <f>'10'!I76</f>
        <v>Ne</v>
      </c>
    </row>
    <row r="461" spans="1:3" ht="28.8" x14ac:dyDescent="0.3">
      <c r="A461" s="2" t="s">
        <v>775</v>
      </c>
      <c r="B461" s="673" t="str">
        <f t="shared" si="9"/>
        <v>Remiami projektai, kurie kuria darbo vietas (aktualu rodikliui L805)</v>
      </c>
      <c r="C461" s="672" t="str">
        <f>'10'!I77</f>
        <v>Ne</v>
      </c>
    </row>
    <row r="462" spans="1:3" ht="28.8" x14ac:dyDescent="0.3">
      <c r="A462" s="2" t="s">
        <v>776</v>
      </c>
      <c r="B462" s="673" t="str">
        <f t="shared" si="9"/>
        <v>Remiami kaimo verslų, įskaitant bioekonomiką, projektai (aktualu rodikliui L 806)</v>
      </c>
      <c r="C462" s="672" t="str">
        <f>'10'!I78</f>
        <v>Ne</v>
      </c>
    </row>
    <row r="463" spans="1:3" ht="28.8" x14ac:dyDescent="0.3">
      <c r="A463" s="2" t="s">
        <v>777</v>
      </c>
      <c r="B463" s="673" t="str">
        <f t="shared" si="9"/>
        <v>Remiami projektai, susiję su sumanių kaimų strategijomis (aktualu rodikliui L807)</v>
      </c>
      <c r="C463" s="672" t="str">
        <f>'10'!I79</f>
        <v>Ne</v>
      </c>
    </row>
    <row r="464" spans="1:3" ht="28.8" x14ac:dyDescent="0.3">
      <c r="A464" s="2" t="s">
        <v>778</v>
      </c>
      <c r="B464" s="673" t="str">
        <f t="shared" si="9"/>
        <v>Remiami projektai, gerinantys paslaugų prieinamumą ir infrastruktūrą (aktualu rodikliui L808)</v>
      </c>
      <c r="C464" s="672" t="str">
        <f>'10'!I80</f>
        <v>Ne</v>
      </c>
    </row>
    <row r="465" spans="1:3" ht="28.8" x14ac:dyDescent="0.3">
      <c r="A465" s="2" t="s">
        <v>779</v>
      </c>
      <c r="B465" s="673" t="str">
        <f t="shared" si="9"/>
        <v>Remiami socialinės įtraukties projektai (aktualu rodikliui L809)</v>
      </c>
      <c r="C465" s="672" t="str">
        <f>'10'!I81</f>
        <v>Ne</v>
      </c>
    </row>
    <row r="466" spans="1:3" x14ac:dyDescent="0.3">
      <c r="A466" s="2"/>
      <c r="B466" s="649"/>
      <c r="C466" s="685"/>
    </row>
    <row r="467" spans="1:3" x14ac:dyDescent="0.3">
      <c r="A467" s="1"/>
      <c r="B467" s="362"/>
      <c r="C467" s="686" t="str">
        <f>'10'!J6</f>
        <v>7 priemonė</v>
      </c>
    </row>
    <row r="468" spans="1:3" x14ac:dyDescent="0.3">
      <c r="A468" s="2" t="s">
        <v>188</v>
      </c>
      <c r="B468" s="509" t="str">
        <f>B391</f>
        <v>Priemonės pavadinimas</v>
      </c>
      <c r="C468" s="670">
        <f>'10'!J7</f>
        <v>0</v>
      </c>
    </row>
    <row r="469" spans="1:3" x14ac:dyDescent="0.3">
      <c r="A469" s="2" t="s">
        <v>189</v>
      </c>
      <c r="B469" s="671" t="str">
        <f t="shared" ref="B469:B532" si="10">B392</f>
        <v>Priemonės rūšis</v>
      </c>
      <c r="C469" s="670">
        <f>'10'!J8</f>
        <v>0</v>
      </c>
    </row>
    <row r="470" spans="1:3" x14ac:dyDescent="0.3">
      <c r="A470" s="2" t="s">
        <v>190</v>
      </c>
      <c r="B470" s="671" t="str">
        <f t="shared" si="10"/>
        <v>VVG teritorijos poreikių, kuriuos tenkina priemonė, skaičius</v>
      </c>
      <c r="C470" s="670">
        <f>'10'!J9</f>
        <v>0</v>
      </c>
    </row>
    <row r="471" spans="1:3" x14ac:dyDescent="0.3">
      <c r="A471" s="2" t="s">
        <v>191</v>
      </c>
      <c r="B471" s="671" t="str">
        <f t="shared" si="10"/>
        <v>BŽŪP tikslų, kuriuos įgyvendina priemonė, skaičius</v>
      </c>
      <c r="C471" s="670">
        <f>'10'!J10</f>
        <v>0</v>
      </c>
    </row>
    <row r="472" spans="1:3" x14ac:dyDescent="0.3">
      <c r="A472" s="2" t="s">
        <v>192</v>
      </c>
      <c r="B472" s="671" t="str">
        <f t="shared" si="10"/>
        <v>Pagrindinis BŽŪP tikslas, kurį įgyvendina VPS priemonė</v>
      </c>
      <c r="C472" s="672" t="str">
        <f>'10'!J11</f>
        <v>Pasirinkite</v>
      </c>
    </row>
    <row r="473" spans="1:3" ht="28.8" x14ac:dyDescent="0.3">
      <c r="A473" s="2" t="s">
        <v>193</v>
      </c>
      <c r="B473" s="673" t="str">
        <f t="shared" si="10"/>
        <v>Ar priemonė prisideda prie 4 konkretaus BŽŪP tikslo? (tikslas nurodytas 5 lape)</v>
      </c>
      <c r="C473" s="672" t="str">
        <f>'10'!J12</f>
        <v>Ne</v>
      </c>
    </row>
    <row r="474" spans="1:3" ht="28.8" x14ac:dyDescent="0.3">
      <c r="A474" s="2" t="s">
        <v>194</v>
      </c>
      <c r="B474" s="673" t="str">
        <f t="shared" si="10"/>
        <v>Ar priemonė prisideda prie 5 konkretaus BŽŪP tikslo? (tikslas nurodytas 5 lape)</v>
      </c>
      <c r="C474" s="672" t="str">
        <f>'10'!J13</f>
        <v>Ne</v>
      </c>
    </row>
    <row r="475" spans="1:3" ht="28.8" x14ac:dyDescent="0.3">
      <c r="A475" s="2" t="s">
        <v>195</v>
      </c>
      <c r="B475" s="673" t="str">
        <f t="shared" si="10"/>
        <v>Ar priemonė prisideda prie 6 konkretaus BŽŪP tikslo? (tikslas nurodytas 5 lape)</v>
      </c>
      <c r="C475" s="672" t="str">
        <f>'10'!J14</f>
        <v>Ne</v>
      </c>
    </row>
    <row r="476" spans="1:3" ht="28.8" x14ac:dyDescent="0.3">
      <c r="A476" s="2" t="s">
        <v>196</v>
      </c>
      <c r="B476" s="673" t="str">
        <f t="shared" si="10"/>
        <v>Ar priemonė prisideda prie 9 konkretaus BŽŪP tikslo? (tikslas nurodytas 5 lape)</v>
      </c>
      <c r="C476" s="672" t="str">
        <f>'10'!J15</f>
        <v>Ne</v>
      </c>
    </row>
    <row r="477" spans="1:3" x14ac:dyDescent="0.3">
      <c r="A477" s="2" t="s">
        <v>94</v>
      </c>
      <c r="B477" s="675" t="str">
        <f t="shared" si="10"/>
        <v>A dalis. Priemonės intervencijos logika:</v>
      </c>
      <c r="C477" s="676"/>
    </row>
    <row r="478" spans="1:3" ht="43.2" x14ac:dyDescent="0.3">
      <c r="A478" s="2" t="s">
        <v>197</v>
      </c>
      <c r="B478" s="673" t="str">
        <f t="shared" si="10"/>
        <v>Priemonės tikslas, ryšys su pagrindiniu BŽŪP tikslu ir VVG teritorijos poreikiais (problemomis ir (arba) potencialu), ryšys su VPS tema (jei taikoma)</v>
      </c>
      <c r="C478" s="677">
        <f>'10'!J17</f>
        <v>0</v>
      </c>
    </row>
    <row r="479" spans="1:3" x14ac:dyDescent="0.3">
      <c r="A479" s="2" t="s">
        <v>198</v>
      </c>
      <c r="B479" s="671" t="str">
        <f t="shared" si="10"/>
        <v>Pokytis, kurio siekiama VPS priemone</v>
      </c>
      <c r="C479" s="677">
        <f>'10'!J18</f>
        <v>0</v>
      </c>
    </row>
    <row r="480" spans="1:3" ht="28.8" x14ac:dyDescent="0.3">
      <c r="A480" s="2" t="s">
        <v>199</v>
      </c>
      <c r="B480" s="509" t="str">
        <f t="shared" si="10"/>
        <v>Kaip priemonė prisidės prie horizontalaus tikslo d įgyvendinimo? (pildoma, jei taikoma)</v>
      </c>
      <c r="C480" s="677">
        <f>'10'!J19</f>
        <v>0</v>
      </c>
    </row>
    <row r="481" spans="1:3" ht="28.8" x14ac:dyDescent="0.3">
      <c r="A481" s="2" t="s">
        <v>200</v>
      </c>
      <c r="B481" s="509" t="str">
        <f t="shared" si="10"/>
        <v>Kaip priemonė prisidės prie horizontalaus tikslo e įgyvendinimo? (pildoma, jei taikoma)</v>
      </c>
      <c r="C481" s="677">
        <f>'10'!J20</f>
        <v>0</v>
      </c>
    </row>
    <row r="482" spans="1:3" ht="28.8" x14ac:dyDescent="0.3">
      <c r="A482" s="2" t="s">
        <v>201</v>
      </c>
      <c r="B482" s="509" t="str">
        <f t="shared" si="10"/>
        <v>Kaip priemonė prisidės prie horizontalaus tikslo f įgyvendinimo? (pildoma, jei taikoma)</v>
      </c>
      <c r="C482" s="677">
        <f>'10'!J21</f>
        <v>0</v>
      </c>
    </row>
    <row r="483" spans="1:3" ht="28.8" x14ac:dyDescent="0.3">
      <c r="A483" s="2" t="s">
        <v>202</v>
      </c>
      <c r="B483" s="509" t="str">
        <f t="shared" si="10"/>
        <v>Kaip priemonė prisidės prie horizontalaus tikslo i įgyvendinimo? (pildoma, jei taikoma)</v>
      </c>
      <c r="C483" s="677">
        <f>'10'!J22</f>
        <v>0</v>
      </c>
    </row>
    <row r="484" spans="1:3" ht="28.8" x14ac:dyDescent="0.3">
      <c r="A484" s="2" t="s">
        <v>203</v>
      </c>
      <c r="B484" s="675" t="str">
        <f t="shared" si="10"/>
        <v>B dalis. Pareiškėjų ir projektų tinkamumo sąlygos, projektų atrankos principai:</v>
      </c>
      <c r="C484" s="676"/>
    </row>
    <row r="485" spans="1:3" x14ac:dyDescent="0.3">
      <c r="A485" s="2" t="s">
        <v>204</v>
      </c>
      <c r="B485" s="509" t="str">
        <f t="shared" si="10"/>
        <v>Pagal priemonę remiamos veiklos</v>
      </c>
      <c r="C485" s="677">
        <f>'10'!J24</f>
        <v>0</v>
      </c>
    </row>
    <row r="486" spans="1:3" ht="28.8" x14ac:dyDescent="0.3">
      <c r="A486" s="2" t="s">
        <v>205</v>
      </c>
      <c r="B486" s="671" t="str">
        <f t="shared" si="10"/>
        <v>Tinkami pareiškėjai ir partneriai (jei taikomas reikalavimas projektus įgyvendinti su partneriais)</v>
      </c>
      <c r="C486" s="677">
        <f>'10'!J25</f>
        <v>0</v>
      </c>
    </row>
    <row r="487" spans="1:3" ht="28.8" x14ac:dyDescent="0.3">
      <c r="A487" s="2" t="s">
        <v>206</v>
      </c>
      <c r="B487" s="671" t="str">
        <f t="shared" si="10"/>
        <v>Priemonės tikslinė grupė (pildoma, jei nesutampa su tinkamais pareiškėjais ir (arba) partneriais)</v>
      </c>
      <c r="C487" s="677">
        <f>'10'!J26</f>
        <v>0</v>
      </c>
    </row>
    <row r="488" spans="1:3" x14ac:dyDescent="0.3">
      <c r="A488" s="2" t="s">
        <v>725</v>
      </c>
      <c r="B488" s="509" t="str">
        <f t="shared" si="10"/>
        <v>Tinkamumo sąlygos pareiškėjams ir projektams</v>
      </c>
      <c r="C488" s="677">
        <f>'10'!J27</f>
        <v>0</v>
      </c>
    </row>
    <row r="489" spans="1:3" x14ac:dyDescent="0.3">
      <c r="A489" s="2" t="s">
        <v>726</v>
      </c>
      <c r="B489" s="673" t="str">
        <f t="shared" si="10"/>
        <v>Projektų atrankos principai</v>
      </c>
      <c r="C489" s="677">
        <f>'10'!J28</f>
        <v>0</v>
      </c>
    </row>
    <row r="490" spans="1:3" x14ac:dyDescent="0.3">
      <c r="A490" s="2" t="s">
        <v>727</v>
      </c>
      <c r="B490" s="509" t="str">
        <f t="shared" si="10"/>
        <v>Planuojamų kvietimų teikti paraiškas skaičius</v>
      </c>
      <c r="C490" s="670">
        <f>'10'!J29</f>
        <v>0</v>
      </c>
    </row>
    <row r="491" spans="1:3" x14ac:dyDescent="0.3">
      <c r="A491" s="2" t="s">
        <v>728</v>
      </c>
      <c r="B491" s="651" t="str">
        <f t="shared" si="10"/>
        <v>C dalis. Paramos dydžiai:</v>
      </c>
      <c r="C491" s="676"/>
    </row>
    <row r="492" spans="1:3" x14ac:dyDescent="0.3">
      <c r="A492" s="2" t="s">
        <v>729</v>
      </c>
      <c r="B492" s="509" t="str">
        <f t="shared" si="10"/>
        <v>Didžiausia paramos suma vietos projektui, Eur</v>
      </c>
      <c r="C492" s="677">
        <f>'10'!J31</f>
        <v>0</v>
      </c>
    </row>
    <row r="493" spans="1:3" x14ac:dyDescent="0.3">
      <c r="A493" s="2" t="s">
        <v>730</v>
      </c>
      <c r="B493" s="509" t="str">
        <f t="shared" si="10"/>
        <v xml:space="preserve">Paramos lyginamoji dalis, proc. </v>
      </c>
      <c r="C493" s="677">
        <f>'10'!J32</f>
        <v>0</v>
      </c>
    </row>
    <row r="494" spans="1:3" x14ac:dyDescent="0.3">
      <c r="A494" s="2" t="s">
        <v>731</v>
      </c>
      <c r="B494" s="509" t="str">
        <f t="shared" si="10"/>
        <v>Planuojama paramos suma priemonei, Eur</v>
      </c>
      <c r="C494" s="678">
        <f>'10'!J33</f>
        <v>0</v>
      </c>
    </row>
    <row r="495" spans="1:3" x14ac:dyDescent="0.3">
      <c r="A495" s="2" t="s">
        <v>732</v>
      </c>
      <c r="B495" s="509" t="str">
        <f t="shared" si="10"/>
        <v>Planuojama paremti projektų (rodiklis L700)</v>
      </c>
      <c r="C495" s="679">
        <f>'10'!J34</f>
        <v>0</v>
      </c>
    </row>
    <row r="496" spans="1:3" x14ac:dyDescent="0.3">
      <c r="A496" s="2" t="s">
        <v>733</v>
      </c>
      <c r="B496" s="509" t="str">
        <f t="shared" si="10"/>
        <v>Paaiškinimas, kaip nustatyta rodiklio L700 reikšmė</v>
      </c>
      <c r="C496" s="677">
        <f>'10'!J35</f>
        <v>0</v>
      </c>
    </row>
    <row r="497" spans="1:3" ht="28.8" x14ac:dyDescent="0.3">
      <c r="A497" s="2" t="s">
        <v>734</v>
      </c>
      <c r="B497" s="651" t="str">
        <f t="shared" si="10"/>
        <v>D dalis. Priemonės indėlis į ES ir nacionalinių horizontaliųjų principų įgyvendinimą:</v>
      </c>
      <c r="C497" s="676"/>
    </row>
    <row r="498" spans="1:3" x14ac:dyDescent="0.3">
      <c r="A498" s="2" t="s">
        <v>735</v>
      </c>
      <c r="B498" s="680" t="str">
        <f t="shared" si="10"/>
        <v>Subregioninės vietovės principas:</v>
      </c>
      <c r="C498" s="676"/>
    </row>
    <row r="499" spans="1:3" ht="28.8" x14ac:dyDescent="0.3">
      <c r="A499" s="2" t="s">
        <v>736</v>
      </c>
      <c r="B499" s="509" t="str">
        <f t="shared" si="10"/>
        <v>Ar siekiama, kad pagal priemonę finansuojami projektai apimtų visas VVG teritorijos seniūnijas?</v>
      </c>
      <c r="C499" s="672" t="str">
        <f>'10'!J38</f>
        <v>Ne</v>
      </c>
    </row>
    <row r="500" spans="1:3" x14ac:dyDescent="0.3">
      <c r="A500" s="2" t="s">
        <v>737</v>
      </c>
      <c r="B500" s="509" t="str">
        <f t="shared" si="10"/>
        <v>Pasirinkimo pagrindimas</v>
      </c>
      <c r="C500" s="677">
        <f>'10'!J39</f>
        <v>0</v>
      </c>
    </row>
    <row r="501" spans="1:3" x14ac:dyDescent="0.3">
      <c r="A501" s="2" t="s">
        <v>738</v>
      </c>
      <c r="B501" s="680" t="str">
        <f t="shared" si="10"/>
        <v>Partnerystės principas:</v>
      </c>
      <c r="C501" s="676"/>
    </row>
    <row r="502" spans="1:3" ht="28.8" x14ac:dyDescent="0.3">
      <c r="A502" s="2" t="s">
        <v>739</v>
      </c>
      <c r="B502" s="509" t="str">
        <f t="shared" si="10"/>
        <v>Ar siekiama, kad pagal priemonę finansuojami projektai būtų vykdomi su partneriais?</v>
      </c>
      <c r="C502" s="672" t="str">
        <f>'10'!J41</f>
        <v>Ne</v>
      </c>
    </row>
    <row r="503" spans="1:3" x14ac:dyDescent="0.3">
      <c r="A503" s="2" t="s">
        <v>740</v>
      </c>
      <c r="B503" s="509" t="str">
        <f t="shared" si="10"/>
        <v>Pasirinkimo pagrindimas</v>
      </c>
      <c r="C503" s="677">
        <f>'10'!J42</f>
        <v>0</v>
      </c>
    </row>
    <row r="504" spans="1:3" x14ac:dyDescent="0.3">
      <c r="A504" s="2" t="s">
        <v>741</v>
      </c>
      <c r="B504" s="680" t="str">
        <f t="shared" si="10"/>
        <v>Inovacijų principas:</v>
      </c>
      <c r="C504" s="676"/>
    </row>
    <row r="505" spans="1:3" ht="28.8" x14ac:dyDescent="0.3">
      <c r="A505" s="2" t="s">
        <v>742</v>
      </c>
      <c r="B505" s="509" t="str">
        <f t="shared" si="10"/>
        <v>Ar siekiama, kad pagal priemonę finansuojami projektai būtų skirti inovacijoms vietos lygiu diegti?</v>
      </c>
      <c r="C505" s="672" t="str">
        <f>'10'!J44</f>
        <v>Ne</v>
      </c>
    </row>
    <row r="506" spans="1:3" x14ac:dyDescent="0.3">
      <c r="A506" s="2" t="s">
        <v>743</v>
      </c>
      <c r="B506" s="509" t="str">
        <f t="shared" si="10"/>
        <v>Pasirinkimo pagrindimas</v>
      </c>
      <c r="C506" s="677">
        <f>'10'!J45</f>
        <v>0</v>
      </c>
    </row>
    <row r="507" spans="1:3" ht="28.8" x14ac:dyDescent="0.3">
      <c r="A507" s="2" t="s">
        <v>744</v>
      </c>
      <c r="B507" s="509" t="str">
        <f t="shared" si="10"/>
        <v>Planuojama paremti projektų, skirtų inovacijoms vietos lygiu diegti (rodiklis L710)</v>
      </c>
      <c r="C507" s="679">
        <f>'10'!J46</f>
        <v>0</v>
      </c>
    </row>
    <row r="508" spans="1:3" x14ac:dyDescent="0.3">
      <c r="A508" s="2" t="s">
        <v>745</v>
      </c>
      <c r="B508" s="680" t="str">
        <f t="shared" si="10"/>
        <v>Lyčių lygybė ir nediskriminavimas:</v>
      </c>
      <c r="C508" s="676"/>
    </row>
    <row r="509" spans="1:3" ht="28.8" x14ac:dyDescent="0.3">
      <c r="A509" s="2" t="s">
        <v>746</v>
      </c>
      <c r="B509" s="509" t="str">
        <f t="shared" si="10"/>
        <v>Ar pagal priemonę finansuojami projektai, skirti lyčių lygybei ir nediskriminavimui?</v>
      </c>
      <c r="C509" s="672" t="str">
        <f>'10'!J48</f>
        <v>Ne</v>
      </c>
    </row>
    <row r="510" spans="1:3" x14ac:dyDescent="0.3">
      <c r="A510" s="2" t="s">
        <v>747</v>
      </c>
      <c r="B510" s="509" t="str">
        <f t="shared" si="10"/>
        <v>Pasirinkimo pagrindimas (jei taip, kaip bus užtikrinta)</v>
      </c>
      <c r="C510" s="677">
        <f>'10'!J49</f>
        <v>0</v>
      </c>
    </row>
    <row r="511" spans="1:3" x14ac:dyDescent="0.3">
      <c r="A511" s="2" t="s">
        <v>748</v>
      </c>
      <c r="B511" s="680" t="str">
        <f t="shared" si="10"/>
        <v>Jaunimas:</v>
      </c>
      <c r="C511" s="676"/>
    </row>
    <row r="512" spans="1:3" x14ac:dyDescent="0.3">
      <c r="A512" s="2" t="s">
        <v>749</v>
      </c>
      <c r="B512" s="509" t="str">
        <f t="shared" si="10"/>
        <v>Ar pagal priemonę finansuojami projektai, skirti jaunimui?</v>
      </c>
      <c r="C512" s="672" t="str">
        <f>'10'!J51</f>
        <v>Ne</v>
      </c>
    </row>
    <row r="513" spans="1:3" x14ac:dyDescent="0.3">
      <c r="A513" s="2" t="s">
        <v>750</v>
      </c>
      <c r="B513" s="509" t="str">
        <f t="shared" si="10"/>
        <v>Pasirinkimo pagrindimas (jei taip, kaip bus užtikrinta)</v>
      </c>
      <c r="C513" s="677">
        <f>'10'!J52</f>
        <v>0</v>
      </c>
    </row>
    <row r="514" spans="1:3" x14ac:dyDescent="0.3">
      <c r="A514" s="2" t="s">
        <v>751</v>
      </c>
      <c r="B514" s="675" t="str">
        <f t="shared" si="10"/>
        <v>E dalis. Priemonės rezultato rodikliai:</v>
      </c>
      <c r="C514" s="676"/>
    </row>
    <row r="515" spans="1:3" x14ac:dyDescent="0.3">
      <c r="A515" s="2" t="s">
        <v>752</v>
      </c>
      <c r="B515" s="680" t="str">
        <f t="shared" si="10"/>
        <v>SP rezultato rodiklių taikymas priemonei:</v>
      </c>
      <c r="C515" s="676"/>
    </row>
    <row r="516" spans="1:3" x14ac:dyDescent="0.3">
      <c r="A516" s="2" t="s">
        <v>753</v>
      </c>
      <c r="B516" s="681" t="str">
        <f t="shared" si="10"/>
        <v>R.3</v>
      </c>
      <c r="C516" s="687" t="str">
        <f>'10'!J55</f>
        <v>Ne</v>
      </c>
    </row>
    <row r="517" spans="1:3" x14ac:dyDescent="0.3">
      <c r="A517" s="2" t="s">
        <v>754</v>
      </c>
      <c r="B517" s="681" t="str">
        <f t="shared" si="10"/>
        <v>R.37</v>
      </c>
      <c r="C517" s="687" t="str">
        <f>'10'!J56</f>
        <v>Ne</v>
      </c>
    </row>
    <row r="518" spans="1:3" x14ac:dyDescent="0.3">
      <c r="A518" s="2" t="s">
        <v>755</v>
      </c>
      <c r="B518" s="681" t="str">
        <f t="shared" si="10"/>
        <v>R.39</v>
      </c>
      <c r="C518" s="687" t="str">
        <f>'10'!J57</f>
        <v>Ne</v>
      </c>
    </row>
    <row r="519" spans="1:3" x14ac:dyDescent="0.3">
      <c r="A519" s="2" t="s">
        <v>756</v>
      </c>
      <c r="B519" s="681" t="str">
        <f t="shared" si="10"/>
        <v>R.41</v>
      </c>
      <c r="C519" s="687" t="str">
        <f>'10'!J58</f>
        <v>Ne</v>
      </c>
    </row>
    <row r="520" spans="1:3" x14ac:dyDescent="0.3">
      <c r="A520" s="2" t="s">
        <v>757</v>
      </c>
      <c r="B520" s="681" t="str">
        <f t="shared" si="10"/>
        <v>R.42</v>
      </c>
      <c r="C520" s="687" t="str">
        <f>'10'!J59</f>
        <v>Ne</v>
      </c>
    </row>
    <row r="521" spans="1:3" x14ac:dyDescent="0.3">
      <c r="A521" s="2" t="s">
        <v>758</v>
      </c>
      <c r="B521" s="680" t="str">
        <f t="shared" si="10"/>
        <v>VPS rodiklių taikymas priemonei:</v>
      </c>
      <c r="C521" s="688"/>
    </row>
    <row r="522" spans="1:3" x14ac:dyDescent="0.3">
      <c r="A522" s="2" t="s">
        <v>759</v>
      </c>
      <c r="B522" s="681" t="str">
        <f t="shared" si="10"/>
        <v>KAZL-R.1</v>
      </c>
      <c r="C522" s="687" t="str">
        <f>'10'!J61</f>
        <v>Ne</v>
      </c>
    </row>
    <row r="523" spans="1:3" x14ac:dyDescent="0.3">
      <c r="A523" s="2" t="s">
        <v>760</v>
      </c>
      <c r="B523" s="681" t="str">
        <f t="shared" si="10"/>
        <v>KAZL-R.2</v>
      </c>
      <c r="C523" s="687" t="str">
        <f>'10'!J62</f>
        <v>Ne</v>
      </c>
    </row>
    <row r="524" spans="1:3" x14ac:dyDescent="0.3">
      <c r="A524" s="2" t="s">
        <v>761</v>
      </c>
      <c r="B524" s="681" t="str">
        <f t="shared" si="10"/>
        <v>KAZL-R.3</v>
      </c>
      <c r="C524" s="687" t="str">
        <f>'10'!J63</f>
        <v>Ne</v>
      </c>
    </row>
    <row r="525" spans="1:3" x14ac:dyDescent="0.3">
      <c r="A525" s="2" t="s">
        <v>762</v>
      </c>
      <c r="B525" s="681" t="str">
        <f t="shared" si="10"/>
        <v>KAZL-P.4</v>
      </c>
      <c r="C525" s="687" t="str">
        <f>'10'!J64</f>
        <v>Ne</v>
      </c>
    </row>
    <row r="526" spans="1:3" x14ac:dyDescent="0.3">
      <c r="A526" s="2" t="s">
        <v>763</v>
      </c>
      <c r="B526" s="681" t="str">
        <f t="shared" si="10"/>
        <v>KAZL-P.5</v>
      </c>
      <c r="C526" s="687" t="str">
        <f>'10'!J65</f>
        <v>Ne</v>
      </c>
    </row>
    <row r="527" spans="1:3" x14ac:dyDescent="0.3">
      <c r="A527" s="2" t="s">
        <v>764</v>
      </c>
      <c r="B527" s="681" t="str">
        <f t="shared" si="10"/>
        <v>KAZL-P.6</v>
      </c>
      <c r="C527" s="687" t="str">
        <f>'10'!J66</f>
        <v>Ne</v>
      </c>
    </row>
    <row r="528" spans="1:3" x14ac:dyDescent="0.3">
      <c r="A528" s="2" t="s">
        <v>765</v>
      </c>
      <c r="B528" s="681" t="str">
        <f t="shared" si="10"/>
        <v>KAZL-P.7</v>
      </c>
      <c r="C528" s="687" t="str">
        <f>'10'!J67</f>
        <v>Ne</v>
      </c>
    </row>
    <row r="529" spans="1:3" x14ac:dyDescent="0.3">
      <c r="A529" s="2" t="s">
        <v>766</v>
      </c>
      <c r="B529" s="681" t="str">
        <f t="shared" si="10"/>
        <v>KAZL-P.8</v>
      </c>
      <c r="C529" s="687" t="str">
        <f>'10'!J68</f>
        <v>Ne</v>
      </c>
    </row>
    <row r="530" spans="1:3" x14ac:dyDescent="0.3">
      <c r="A530" s="2" t="s">
        <v>767</v>
      </c>
      <c r="B530" s="681" t="str">
        <f t="shared" si="10"/>
        <v>KAZL-P.9</v>
      </c>
      <c r="C530" s="687" t="str">
        <f>'10'!J69</f>
        <v>Ne</v>
      </c>
    </row>
    <row r="531" spans="1:3" x14ac:dyDescent="0.3">
      <c r="A531" s="2" t="s">
        <v>768</v>
      </c>
      <c r="B531" s="683" t="str">
        <f t="shared" si="10"/>
        <v>KAZL-P.10</v>
      </c>
      <c r="C531" s="689" t="str">
        <f>'10'!J70</f>
        <v>Ne</v>
      </c>
    </row>
    <row r="532" spans="1:3" x14ac:dyDescent="0.3">
      <c r="A532" s="2" t="s">
        <v>769</v>
      </c>
      <c r="B532" s="675" t="str">
        <f t="shared" si="10"/>
        <v>F dalis. Pagal priemonę remiamų projektų pobūdis:</v>
      </c>
      <c r="C532" s="676"/>
    </row>
    <row r="533" spans="1:3" x14ac:dyDescent="0.3">
      <c r="A533" s="2" t="s">
        <v>770</v>
      </c>
      <c r="B533" s="671" t="str">
        <f t="shared" ref="B533:B542" si="11">B456</f>
        <v>Remiami pelno projektai</v>
      </c>
      <c r="C533" s="672" t="str">
        <f>'10'!J72</f>
        <v>Ne</v>
      </c>
    </row>
    <row r="534" spans="1:3" ht="57.6" x14ac:dyDescent="0.3">
      <c r="A534" s="2" t="s">
        <v>771</v>
      </c>
      <c r="B534" s="673" t="str">
        <f t="shared" si="11"/>
        <v>Remiami projektai, susiję su žinių perdavimu, įskaitant konsultacijas, mokymą ir keitimąsi žiniomis apie tvarią, ekonominę, socialinę, aplinką ir klimatą tausojančią veiklą (aktualu rodikliui L801)</v>
      </c>
      <c r="C534" s="672" t="str">
        <f>'10'!J73</f>
        <v>Ne</v>
      </c>
    </row>
    <row r="535" spans="1:3" ht="57.6" x14ac:dyDescent="0.3">
      <c r="A535" s="2" t="s">
        <v>772</v>
      </c>
      <c r="B535" s="673" t="str">
        <f t="shared" si="11"/>
        <v>Remiami projektai, susiję su gamintojų organizacijomis, vietinėmis rinkomis, trumpomis tiekimo grandinėmis ir kokybės schemomis, įskaitant paramą investicijoms, rinkodaros veiklą ir kt. (aktualu rodikliui L802)</v>
      </c>
      <c r="C535" s="672" t="str">
        <f>'10'!J74</f>
        <v>Ne</v>
      </c>
    </row>
    <row r="536" spans="1:3" ht="43.2" x14ac:dyDescent="0.3">
      <c r="A536" s="2" t="s">
        <v>773</v>
      </c>
      <c r="B536" s="673" t="str">
        <f t="shared" si="11"/>
        <v>Remiami projektai, susiję su atsinaujinančios energijos gamybos pajėgumais, įskaitant biologinę (aktualu rodikliui L803)</v>
      </c>
      <c r="C536" s="672" t="str">
        <f>'10'!J75</f>
        <v>Ne</v>
      </c>
    </row>
    <row r="537" spans="1:3" ht="43.2" x14ac:dyDescent="0.3">
      <c r="A537" s="2" t="s">
        <v>774</v>
      </c>
      <c r="B537" s="673" t="str">
        <f t="shared" si="11"/>
        <v>Remiami projektai, prisidedantys prie aplinkos tvarumo, klimato kaitos švelninimo bei prisitaikymo prie jos tikslų įgyvendinimo kaimo vietovėse (aktualu rodikliui L804)</v>
      </c>
      <c r="C537" s="672" t="str">
        <f>'10'!J76</f>
        <v>Ne</v>
      </c>
    </row>
    <row r="538" spans="1:3" ht="28.8" x14ac:dyDescent="0.3">
      <c r="A538" s="2" t="s">
        <v>775</v>
      </c>
      <c r="B538" s="673" t="str">
        <f t="shared" si="11"/>
        <v>Remiami projektai, kurie kuria darbo vietas (aktualu rodikliui L805)</v>
      </c>
      <c r="C538" s="672" t="str">
        <f>'10'!J77</f>
        <v>Ne</v>
      </c>
    </row>
    <row r="539" spans="1:3" ht="28.8" x14ac:dyDescent="0.3">
      <c r="A539" s="2" t="s">
        <v>776</v>
      </c>
      <c r="B539" s="673" t="str">
        <f t="shared" si="11"/>
        <v>Remiami kaimo verslų, įskaitant bioekonomiką, projektai (aktualu rodikliui L 806)</v>
      </c>
      <c r="C539" s="672" t="str">
        <f>'10'!J78</f>
        <v>Ne</v>
      </c>
    </row>
    <row r="540" spans="1:3" ht="28.8" x14ac:dyDescent="0.3">
      <c r="A540" s="2" t="s">
        <v>777</v>
      </c>
      <c r="B540" s="673" t="str">
        <f t="shared" si="11"/>
        <v>Remiami projektai, susiję su sumanių kaimų strategijomis (aktualu rodikliui L807)</v>
      </c>
      <c r="C540" s="672" t="str">
        <f>'10'!J79</f>
        <v>Ne</v>
      </c>
    </row>
    <row r="541" spans="1:3" ht="28.8" x14ac:dyDescent="0.3">
      <c r="A541" s="2" t="s">
        <v>778</v>
      </c>
      <c r="B541" s="673" t="str">
        <f t="shared" si="11"/>
        <v>Remiami projektai, gerinantys paslaugų prieinamumą ir infrastruktūrą (aktualu rodikliui L808)</v>
      </c>
      <c r="C541" s="672" t="str">
        <f>'10'!J80</f>
        <v>Ne</v>
      </c>
    </row>
    <row r="542" spans="1:3" ht="28.8" x14ac:dyDescent="0.3">
      <c r="A542" s="2" t="s">
        <v>779</v>
      </c>
      <c r="B542" s="673" t="str">
        <f t="shared" si="11"/>
        <v>Remiami socialinės įtraukties projektai (aktualu rodikliui L809)</v>
      </c>
      <c r="C542" s="672" t="str">
        <f>'10'!J81</f>
        <v>Ne</v>
      </c>
    </row>
    <row r="543" spans="1:3" x14ac:dyDescent="0.3">
      <c r="B543" s="649"/>
      <c r="C543" s="685"/>
    </row>
    <row r="544" spans="1:3" x14ac:dyDescent="0.3">
      <c r="A544" s="1"/>
      <c r="B544" s="362"/>
      <c r="C544" s="686" t="str">
        <f>'10'!K6</f>
        <v>8 priemonė</v>
      </c>
    </row>
    <row r="545" spans="1:3" x14ac:dyDescent="0.3">
      <c r="A545" s="2" t="s">
        <v>188</v>
      </c>
      <c r="B545" s="509" t="str">
        <f>B468</f>
        <v>Priemonės pavadinimas</v>
      </c>
      <c r="C545" s="670">
        <f>'10'!K7</f>
        <v>0</v>
      </c>
    </row>
    <row r="546" spans="1:3" x14ac:dyDescent="0.3">
      <c r="A546" s="2" t="s">
        <v>189</v>
      </c>
      <c r="B546" s="671" t="str">
        <f t="shared" ref="B546:B609" si="12">B469</f>
        <v>Priemonės rūšis</v>
      </c>
      <c r="C546" s="670">
        <f>'10'!K8</f>
        <v>0</v>
      </c>
    </row>
    <row r="547" spans="1:3" x14ac:dyDescent="0.3">
      <c r="A547" s="2" t="s">
        <v>190</v>
      </c>
      <c r="B547" s="671" t="str">
        <f t="shared" si="12"/>
        <v>VVG teritorijos poreikių, kuriuos tenkina priemonė, skaičius</v>
      </c>
      <c r="C547" s="670">
        <f>'10'!K9</f>
        <v>0</v>
      </c>
    </row>
    <row r="548" spans="1:3" x14ac:dyDescent="0.3">
      <c r="A548" s="2" t="s">
        <v>191</v>
      </c>
      <c r="B548" s="671" t="str">
        <f t="shared" si="12"/>
        <v>BŽŪP tikslų, kuriuos įgyvendina priemonė, skaičius</v>
      </c>
      <c r="C548" s="670">
        <f>'10'!K10</f>
        <v>0</v>
      </c>
    </row>
    <row r="549" spans="1:3" x14ac:dyDescent="0.3">
      <c r="A549" s="2" t="s">
        <v>192</v>
      </c>
      <c r="B549" s="671" t="str">
        <f t="shared" si="12"/>
        <v>Pagrindinis BŽŪP tikslas, kurį įgyvendina VPS priemonė</v>
      </c>
      <c r="C549" s="672" t="str">
        <f>'10'!K11</f>
        <v>Pasirinkite</v>
      </c>
    </row>
    <row r="550" spans="1:3" ht="28.8" x14ac:dyDescent="0.3">
      <c r="A550" s="2" t="s">
        <v>193</v>
      </c>
      <c r="B550" s="673" t="str">
        <f t="shared" si="12"/>
        <v>Ar priemonė prisideda prie 4 konkretaus BŽŪP tikslo? (tikslas nurodytas 5 lape)</v>
      </c>
      <c r="C550" s="672" t="str">
        <f>'10'!K12</f>
        <v>Ne</v>
      </c>
    </row>
    <row r="551" spans="1:3" ht="28.8" x14ac:dyDescent="0.3">
      <c r="A551" s="2" t="s">
        <v>194</v>
      </c>
      <c r="B551" s="673" t="str">
        <f t="shared" si="12"/>
        <v>Ar priemonė prisideda prie 5 konkretaus BŽŪP tikslo? (tikslas nurodytas 5 lape)</v>
      </c>
      <c r="C551" s="672" t="str">
        <f>'10'!K13</f>
        <v>Ne</v>
      </c>
    </row>
    <row r="552" spans="1:3" ht="28.8" x14ac:dyDescent="0.3">
      <c r="A552" s="2" t="s">
        <v>195</v>
      </c>
      <c r="B552" s="673" t="str">
        <f t="shared" si="12"/>
        <v>Ar priemonė prisideda prie 6 konkretaus BŽŪP tikslo? (tikslas nurodytas 5 lape)</v>
      </c>
      <c r="C552" s="672" t="str">
        <f>'10'!K14</f>
        <v>Ne</v>
      </c>
    </row>
    <row r="553" spans="1:3" ht="28.8" x14ac:dyDescent="0.3">
      <c r="A553" s="2" t="s">
        <v>196</v>
      </c>
      <c r="B553" s="673" t="str">
        <f t="shared" si="12"/>
        <v>Ar priemonė prisideda prie 9 konkretaus BŽŪP tikslo? (tikslas nurodytas 5 lape)</v>
      </c>
      <c r="C553" s="672" t="str">
        <f>'10'!K15</f>
        <v>Ne</v>
      </c>
    </row>
    <row r="554" spans="1:3" x14ac:dyDescent="0.3">
      <c r="A554" s="2" t="s">
        <v>94</v>
      </c>
      <c r="B554" s="675" t="str">
        <f t="shared" si="12"/>
        <v>A dalis. Priemonės intervencijos logika:</v>
      </c>
      <c r="C554" s="676"/>
    </row>
    <row r="555" spans="1:3" ht="43.2" x14ac:dyDescent="0.3">
      <c r="A555" s="2" t="s">
        <v>197</v>
      </c>
      <c r="B555" s="673" t="str">
        <f t="shared" si="12"/>
        <v>Priemonės tikslas, ryšys su pagrindiniu BŽŪP tikslu ir VVG teritorijos poreikiais (problemomis ir (arba) potencialu), ryšys su VPS tema (jei taikoma)</v>
      </c>
      <c r="C555" s="677">
        <f>'10'!K17</f>
        <v>0</v>
      </c>
    </row>
    <row r="556" spans="1:3" x14ac:dyDescent="0.3">
      <c r="A556" s="2" t="s">
        <v>198</v>
      </c>
      <c r="B556" s="671" t="str">
        <f t="shared" si="12"/>
        <v>Pokytis, kurio siekiama VPS priemone</v>
      </c>
      <c r="C556" s="677">
        <f>'10'!K18</f>
        <v>0</v>
      </c>
    </row>
    <row r="557" spans="1:3" ht="28.8" x14ac:dyDescent="0.3">
      <c r="A557" s="2" t="s">
        <v>199</v>
      </c>
      <c r="B557" s="509" t="str">
        <f t="shared" si="12"/>
        <v>Kaip priemonė prisidės prie horizontalaus tikslo d įgyvendinimo? (pildoma, jei taikoma)</v>
      </c>
      <c r="C557" s="677">
        <f>'10'!K19</f>
        <v>0</v>
      </c>
    </row>
    <row r="558" spans="1:3" ht="28.8" x14ac:dyDescent="0.3">
      <c r="A558" s="2" t="s">
        <v>200</v>
      </c>
      <c r="B558" s="509" t="str">
        <f t="shared" si="12"/>
        <v>Kaip priemonė prisidės prie horizontalaus tikslo e įgyvendinimo? (pildoma, jei taikoma)</v>
      </c>
      <c r="C558" s="677">
        <f>'10'!K20</f>
        <v>0</v>
      </c>
    </row>
    <row r="559" spans="1:3" ht="28.8" x14ac:dyDescent="0.3">
      <c r="A559" s="2" t="s">
        <v>201</v>
      </c>
      <c r="B559" s="509" t="str">
        <f t="shared" si="12"/>
        <v>Kaip priemonė prisidės prie horizontalaus tikslo f įgyvendinimo? (pildoma, jei taikoma)</v>
      </c>
      <c r="C559" s="677">
        <f>'10'!K21</f>
        <v>0</v>
      </c>
    </row>
    <row r="560" spans="1:3" ht="28.8" x14ac:dyDescent="0.3">
      <c r="A560" s="2" t="s">
        <v>202</v>
      </c>
      <c r="B560" s="509" t="str">
        <f t="shared" si="12"/>
        <v>Kaip priemonė prisidės prie horizontalaus tikslo i įgyvendinimo? (pildoma, jei taikoma)</v>
      </c>
      <c r="C560" s="677">
        <f>'10'!K22</f>
        <v>0</v>
      </c>
    </row>
    <row r="561" spans="1:3" ht="28.8" x14ac:dyDescent="0.3">
      <c r="A561" s="2" t="s">
        <v>203</v>
      </c>
      <c r="B561" s="675" t="str">
        <f t="shared" si="12"/>
        <v>B dalis. Pareiškėjų ir projektų tinkamumo sąlygos, projektų atrankos principai:</v>
      </c>
      <c r="C561" s="676"/>
    </row>
    <row r="562" spans="1:3" x14ac:dyDescent="0.3">
      <c r="A562" s="2" t="s">
        <v>204</v>
      </c>
      <c r="B562" s="509" t="str">
        <f t="shared" si="12"/>
        <v>Pagal priemonę remiamos veiklos</v>
      </c>
      <c r="C562" s="677">
        <f>'10'!K24</f>
        <v>0</v>
      </c>
    </row>
    <row r="563" spans="1:3" ht="28.8" x14ac:dyDescent="0.3">
      <c r="A563" s="2" t="s">
        <v>205</v>
      </c>
      <c r="B563" s="671" t="str">
        <f t="shared" si="12"/>
        <v>Tinkami pareiškėjai ir partneriai (jei taikomas reikalavimas projektus įgyvendinti su partneriais)</v>
      </c>
      <c r="C563" s="677">
        <f>'10'!K25</f>
        <v>0</v>
      </c>
    </row>
    <row r="564" spans="1:3" ht="28.8" x14ac:dyDescent="0.3">
      <c r="A564" s="2" t="s">
        <v>206</v>
      </c>
      <c r="B564" s="671" t="str">
        <f t="shared" si="12"/>
        <v>Priemonės tikslinė grupė (pildoma, jei nesutampa su tinkamais pareiškėjais ir (arba) partneriais)</v>
      </c>
      <c r="C564" s="677">
        <f>'10'!K26</f>
        <v>0</v>
      </c>
    </row>
    <row r="565" spans="1:3" x14ac:dyDescent="0.3">
      <c r="A565" s="2" t="s">
        <v>725</v>
      </c>
      <c r="B565" s="509" t="str">
        <f t="shared" si="12"/>
        <v>Tinkamumo sąlygos pareiškėjams ir projektams</v>
      </c>
      <c r="C565" s="677">
        <f>'10'!K27</f>
        <v>0</v>
      </c>
    </row>
    <row r="566" spans="1:3" x14ac:dyDescent="0.3">
      <c r="A566" s="2" t="s">
        <v>726</v>
      </c>
      <c r="B566" s="673" t="str">
        <f t="shared" si="12"/>
        <v>Projektų atrankos principai</v>
      </c>
      <c r="C566" s="677">
        <f>'10'!K28</f>
        <v>0</v>
      </c>
    </row>
    <row r="567" spans="1:3" x14ac:dyDescent="0.3">
      <c r="A567" s="2" t="s">
        <v>727</v>
      </c>
      <c r="B567" s="509" t="str">
        <f t="shared" si="12"/>
        <v>Planuojamų kvietimų teikti paraiškas skaičius</v>
      </c>
      <c r="C567" s="670">
        <f>'10'!K29</f>
        <v>0</v>
      </c>
    </row>
    <row r="568" spans="1:3" x14ac:dyDescent="0.3">
      <c r="A568" s="2" t="s">
        <v>728</v>
      </c>
      <c r="B568" s="651" t="str">
        <f t="shared" si="12"/>
        <v>C dalis. Paramos dydžiai:</v>
      </c>
      <c r="C568" s="676"/>
    </row>
    <row r="569" spans="1:3" x14ac:dyDescent="0.3">
      <c r="A569" s="2" t="s">
        <v>729</v>
      </c>
      <c r="B569" s="509" t="str">
        <f t="shared" si="12"/>
        <v>Didžiausia paramos suma vietos projektui, Eur</v>
      </c>
      <c r="C569" s="677">
        <f>'10'!K31</f>
        <v>0</v>
      </c>
    </row>
    <row r="570" spans="1:3" x14ac:dyDescent="0.3">
      <c r="A570" s="2" t="s">
        <v>730</v>
      </c>
      <c r="B570" s="509" t="str">
        <f t="shared" si="12"/>
        <v xml:space="preserve">Paramos lyginamoji dalis, proc. </v>
      </c>
      <c r="C570" s="677">
        <f>'10'!K32</f>
        <v>0</v>
      </c>
    </row>
    <row r="571" spans="1:3" x14ac:dyDescent="0.3">
      <c r="A571" s="2" t="s">
        <v>731</v>
      </c>
      <c r="B571" s="509" t="str">
        <f t="shared" si="12"/>
        <v>Planuojama paramos suma priemonei, Eur</v>
      </c>
      <c r="C571" s="678">
        <f>'10'!K33</f>
        <v>0</v>
      </c>
    </row>
    <row r="572" spans="1:3" x14ac:dyDescent="0.3">
      <c r="A572" s="2" t="s">
        <v>732</v>
      </c>
      <c r="B572" s="509" t="str">
        <f t="shared" si="12"/>
        <v>Planuojama paremti projektų (rodiklis L700)</v>
      </c>
      <c r="C572" s="679">
        <f>'10'!K34</f>
        <v>0</v>
      </c>
    </row>
    <row r="573" spans="1:3" x14ac:dyDescent="0.3">
      <c r="A573" s="2" t="s">
        <v>733</v>
      </c>
      <c r="B573" s="509" t="str">
        <f t="shared" si="12"/>
        <v>Paaiškinimas, kaip nustatyta rodiklio L700 reikšmė</v>
      </c>
      <c r="C573" s="677">
        <f>'10'!K35</f>
        <v>0</v>
      </c>
    </row>
    <row r="574" spans="1:3" ht="28.8" x14ac:dyDescent="0.3">
      <c r="A574" s="2" t="s">
        <v>734</v>
      </c>
      <c r="B574" s="651" t="str">
        <f t="shared" si="12"/>
        <v>D dalis. Priemonės indėlis į ES ir nacionalinių horizontaliųjų principų įgyvendinimą:</v>
      </c>
      <c r="C574" s="676"/>
    </row>
    <row r="575" spans="1:3" x14ac:dyDescent="0.3">
      <c r="A575" s="2" t="s">
        <v>735</v>
      </c>
      <c r="B575" s="680" t="str">
        <f t="shared" si="12"/>
        <v>Subregioninės vietovės principas:</v>
      </c>
      <c r="C575" s="676"/>
    </row>
    <row r="576" spans="1:3" ht="28.8" x14ac:dyDescent="0.3">
      <c r="A576" s="2" t="s">
        <v>736</v>
      </c>
      <c r="B576" s="509" t="str">
        <f t="shared" si="12"/>
        <v>Ar siekiama, kad pagal priemonę finansuojami projektai apimtų visas VVG teritorijos seniūnijas?</v>
      </c>
      <c r="C576" s="672" t="str">
        <f>'10'!K38</f>
        <v>Ne</v>
      </c>
    </row>
    <row r="577" spans="1:3" x14ac:dyDescent="0.3">
      <c r="A577" s="2" t="s">
        <v>737</v>
      </c>
      <c r="B577" s="509" t="str">
        <f t="shared" si="12"/>
        <v>Pasirinkimo pagrindimas</v>
      </c>
      <c r="C577" s="677">
        <f>'10'!K39</f>
        <v>0</v>
      </c>
    </row>
    <row r="578" spans="1:3" x14ac:dyDescent="0.3">
      <c r="A578" s="2" t="s">
        <v>738</v>
      </c>
      <c r="B578" s="680" t="str">
        <f t="shared" si="12"/>
        <v>Partnerystės principas:</v>
      </c>
      <c r="C578" s="676"/>
    </row>
    <row r="579" spans="1:3" ht="28.8" x14ac:dyDescent="0.3">
      <c r="A579" s="2" t="s">
        <v>739</v>
      </c>
      <c r="B579" s="509" t="str">
        <f t="shared" si="12"/>
        <v>Ar siekiama, kad pagal priemonę finansuojami projektai būtų vykdomi su partneriais?</v>
      </c>
      <c r="C579" s="672" t="str">
        <f>'10'!K41</f>
        <v>Ne</v>
      </c>
    </row>
    <row r="580" spans="1:3" x14ac:dyDescent="0.3">
      <c r="A580" s="2" t="s">
        <v>740</v>
      </c>
      <c r="B580" s="509" t="str">
        <f t="shared" si="12"/>
        <v>Pasirinkimo pagrindimas</v>
      </c>
      <c r="C580" s="677">
        <f>'10'!K42</f>
        <v>0</v>
      </c>
    </row>
    <row r="581" spans="1:3" x14ac:dyDescent="0.3">
      <c r="A581" s="2" t="s">
        <v>741</v>
      </c>
      <c r="B581" s="680" t="str">
        <f t="shared" si="12"/>
        <v>Inovacijų principas:</v>
      </c>
      <c r="C581" s="676"/>
    </row>
    <row r="582" spans="1:3" ht="28.8" x14ac:dyDescent="0.3">
      <c r="A582" s="2" t="s">
        <v>742</v>
      </c>
      <c r="B582" s="509" t="str">
        <f t="shared" si="12"/>
        <v>Ar siekiama, kad pagal priemonę finansuojami projektai būtų skirti inovacijoms vietos lygiu diegti?</v>
      </c>
      <c r="C582" s="672" t="str">
        <f>'10'!K44</f>
        <v>Ne</v>
      </c>
    </row>
    <row r="583" spans="1:3" x14ac:dyDescent="0.3">
      <c r="A583" s="2" t="s">
        <v>743</v>
      </c>
      <c r="B583" s="509" t="str">
        <f t="shared" si="12"/>
        <v>Pasirinkimo pagrindimas</v>
      </c>
      <c r="C583" s="677">
        <f>'10'!K45</f>
        <v>0</v>
      </c>
    </row>
    <row r="584" spans="1:3" ht="28.8" x14ac:dyDescent="0.3">
      <c r="A584" s="2" t="s">
        <v>744</v>
      </c>
      <c r="B584" s="509" t="str">
        <f t="shared" si="12"/>
        <v>Planuojama paremti projektų, skirtų inovacijoms vietos lygiu diegti (rodiklis L710)</v>
      </c>
      <c r="C584" s="679">
        <f>'10'!K46</f>
        <v>0</v>
      </c>
    </row>
    <row r="585" spans="1:3" x14ac:dyDescent="0.3">
      <c r="A585" s="2" t="s">
        <v>745</v>
      </c>
      <c r="B585" s="680" t="str">
        <f t="shared" si="12"/>
        <v>Lyčių lygybė ir nediskriminavimas:</v>
      </c>
      <c r="C585" s="676"/>
    </row>
    <row r="586" spans="1:3" ht="28.8" x14ac:dyDescent="0.3">
      <c r="A586" s="2" t="s">
        <v>746</v>
      </c>
      <c r="B586" s="509" t="str">
        <f t="shared" si="12"/>
        <v>Ar pagal priemonę finansuojami projektai, skirti lyčių lygybei ir nediskriminavimui?</v>
      </c>
      <c r="C586" s="672" t="str">
        <f>'10'!K48</f>
        <v>Ne</v>
      </c>
    </row>
    <row r="587" spans="1:3" x14ac:dyDescent="0.3">
      <c r="A587" s="2" t="s">
        <v>747</v>
      </c>
      <c r="B587" s="509" t="str">
        <f t="shared" si="12"/>
        <v>Pasirinkimo pagrindimas (jei taip, kaip bus užtikrinta)</v>
      </c>
      <c r="C587" s="677">
        <f>'10'!K49</f>
        <v>0</v>
      </c>
    </row>
    <row r="588" spans="1:3" x14ac:dyDescent="0.3">
      <c r="A588" s="2" t="s">
        <v>748</v>
      </c>
      <c r="B588" s="680" t="str">
        <f t="shared" si="12"/>
        <v>Jaunimas:</v>
      </c>
      <c r="C588" s="676"/>
    </row>
    <row r="589" spans="1:3" x14ac:dyDescent="0.3">
      <c r="A589" s="2" t="s">
        <v>749</v>
      </c>
      <c r="B589" s="509" t="str">
        <f t="shared" si="12"/>
        <v>Ar pagal priemonę finansuojami projektai, skirti jaunimui?</v>
      </c>
      <c r="C589" s="672" t="str">
        <f>'10'!K51</f>
        <v>Ne</v>
      </c>
    </row>
    <row r="590" spans="1:3" x14ac:dyDescent="0.3">
      <c r="A590" s="2" t="s">
        <v>750</v>
      </c>
      <c r="B590" s="509" t="str">
        <f t="shared" si="12"/>
        <v>Pasirinkimo pagrindimas (jei taip, kaip bus užtikrinta)</v>
      </c>
      <c r="C590" s="677">
        <f>'10'!K52</f>
        <v>0</v>
      </c>
    </row>
    <row r="591" spans="1:3" x14ac:dyDescent="0.3">
      <c r="A591" s="2" t="s">
        <v>751</v>
      </c>
      <c r="B591" s="675" t="str">
        <f t="shared" si="12"/>
        <v>E dalis. Priemonės rezultato rodikliai:</v>
      </c>
      <c r="C591" s="676"/>
    </row>
    <row r="592" spans="1:3" x14ac:dyDescent="0.3">
      <c r="A592" s="2" t="s">
        <v>752</v>
      </c>
      <c r="B592" s="680" t="str">
        <f t="shared" si="12"/>
        <v>SP rezultato rodiklių taikymas priemonei:</v>
      </c>
      <c r="C592" s="676"/>
    </row>
    <row r="593" spans="1:3" x14ac:dyDescent="0.3">
      <c r="A593" s="2" t="s">
        <v>753</v>
      </c>
      <c r="B593" s="681" t="str">
        <f t="shared" si="12"/>
        <v>R.3</v>
      </c>
      <c r="C593" s="687" t="str">
        <f>'10'!K55</f>
        <v>Ne</v>
      </c>
    </row>
    <row r="594" spans="1:3" x14ac:dyDescent="0.3">
      <c r="A594" s="2" t="s">
        <v>754</v>
      </c>
      <c r="B594" s="681" t="str">
        <f t="shared" si="12"/>
        <v>R.37</v>
      </c>
      <c r="C594" s="687" t="str">
        <f>'10'!K56</f>
        <v>Ne</v>
      </c>
    </row>
    <row r="595" spans="1:3" x14ac:dyDescent="0.3">
      <c r="A595" s="2" t="s">
        <v>755</v>
      </c>
      <c r="B595" s="681" t="str">
        <f t="shared" si="12"/>
        <v>R.39</v>
      </c>
      <c r="C595" s="687" t="str">
        <f>'10'!K57</f>
        <v>Ne</v>
      </c>
    </row>
    <row r="596" spans="1:3" x14ac:dyDescent="0.3">
      <c r="A596" s="2" t="s">
        <v>756</v>
      </c>
      <c r="B596" s="681" t="str">
        <f t="shared" si="12"/>
        <v>R.41</v>
      </c>
      <c r="C596" s="687" t="str">
        <f>'10'!K58</f>
        <v>Ne</v>
      </c>
    </row>
    <row r="597" spans="1:3" x14ac:dyDescent="0.3">
      <c r="A597" s="2" t="s">
        <v>757</v>
      </c>
      <c r="B597" s="681" t="str">
        <f t="shared" si="12"/>
        <v>R.42</v>
      </c>
      <c r="C597" s="687" t="str">
        <f>'10'!K59</f>
        <v>Ne</v>
      </c>
    </row>
    <row r="598" spans="1:3" x14ac:dyDescent="0.3">
      <c r="A598" s="2" t="s">
        <v>758</v>
      </c>
      <c r="B598" s="680" t="str">
        <f t="shared" si="12"/>
        <v>VPS rodiklių taikymas priemonei:</v>
      </c>
      <c r="C598" s="688"/>
    </row>
    <row r="599" spans="1:3" x14ac:dyDescent="0.3">
      <c r="A599" s="2" t="s">
        <v>759</v>
      </c>
      <c r="B599" s="681" t="str">
        <f t="shared" si="12"/>
        <v>KAZL-R.1</v>
      </c>
      <c r="C599" s="687" t="str">
        <f>'10'!K61</f>
        <v>Ne</v>
      </c>
    </row>
    <row r="600" spans="1:3" x14ac:dyDescent="0.3">
      <c r="A600" s="2" t="s">
        <v>760</v>
      </c>
      <c r="B600" s="681" t="str">
        <f t="shared" si="12"/>
        <v>KAZL-R.2</v>
      </c>
      <c r="C600" s="687" t="str">
        <f>'10'!K62</f>
        <v>Ne</v>
      </c>
    </row>
    <row r="601" spans="1:3" x14ac:dyDescent="0.3">
      <c r="A601" s="2" t="s">
        <v>761</v>
      </c>
      <c r="B601" s="681" t="str">
        <f t="shared" si="12"/>
        <v>KAZL-R.3</v>
      </c>
      <c r="C601" s="687" t="str">
        <f>'10'!K63</f>
        <v>Ne</v>
      </c>
    </row>
    <row r="602" spans="1:3" x14ac:dyDescent="0.3">
      <c r="A602" s="2" t="s">
        <v>762</v>
      </c>
      <c r="B602" s="681" t="str">
        <f t="shared" si="12"/>
        <v>KAZL-P.4</v>
      </c>
      <c r="C602" s="687" t="str">
        <f>'10'!K64</f>
        <v>Ne</v>
      </c>
    </row>
    <row r="603" spans="1:3" x14ac:dyDescent="0.3">
      <c r="A603" s="2" t="s">
        <v>763</v>
      </c>
      <c r="B603" s="681" t="str">
        <f t="shared" si="12"/>
        <v>KAZL-P.5</v>
      </c>
      <c r="C603" s="687" t="str">
        <f>'10'!K65</f>
        <v>Ne</v>
      </c>
    </row>
    <row r="604" spans="1:3" x14ac:dyDescent="0.3">
      <c r="A604" s="2" t="s">
        <v>764</v>
      </c>
      <c r="B604" s="681" t="str">
        <f t="shared" si="12"/>
        <v>KAZL-P.6</v>
      </c>
      <c r="C604" s="687" t="str">
        <f>'10'!K66</f>
        <v>Ne</v>
      </c>
    </row>
    <row r="605" spans="1:3" x14ac:dyDescent="0.3">
      <c r="A605" s="2" t="s">
        <v>765</v>
      </c>
      <c r="B605" s="681" t="str">
        <f t="shared" si="12"/>
        <v>KAZL-P.7</v>
      </c>
      <c r="C605" s="687" t="str">
        <f>'10'!K67</f>
        <v>Ne</v>
      </c>
    </row>
    <row r="606" spans="1:3" x14ac:dyDescent="0.3">
      <c r="A606" s="2" t="s">
        <v>766</v>
      </c>
      <c r="B606" s="681" t="str">
        <f t="shared" si="12"/>
        <v>KAZL-P.8</v>
      </c>
      <c r="C606" s="687" t="str">
        <f>'10'!K68</f>
        <v>Ne</v>
      </c>
    </row>
    <row r="607" spans="1:3" x14ac:dyDescent="0.3">
      <c r="A607" s="2" t="s">
        <v>767</v>
      </c>
      <c r="B607" s="681" t="str">
        <f t="shared" si="12"/>
        <v>KAZL-P.9</v>
      </c>
      <c r="C607" s="687" t="str">
        <f>'10'!K69</f>
        <v>Ne</v>
      </c>
    </row>
    <row r="608" spans="1:3" x14ac:dyDescent="0.3">
      <c r="A608" s="2" t="s">
        <v>768</v>
      </c>
      <c r="B608" s="683" t="str">
        <f t="shared" si="12"/>
        <v>KAZL-P.10</v>
      </c>
      <c r="C608" s="689" t="str">
        <f>'10'!K70</f>
        <v>Ne</v>
      </c>
    </row>
    <row r="609" spans="1:3" x14ac:dyDescent="0.3">
      <c r="A609" s="2" t="s">
        <v>769</v>
      </c>
      <c r="B609" s="675" t="str">
        <f t="shared" si="12"/>
        <v>F dalis. Pagal priemonę remiamų projektų pobūdis:</v>
      </c>
      <c r="C609" s="676"/>
    </row>
    <row r="610" spans="1:3" x14ac:dyDescent="0.3">
      <c r="A610" s="2" t="s">
        <v>770</v>
      </c>
      <c r="B610" s="671" t="str">
        <f t="shared" ref="B610:B619" si="13">B533</f>
        <v>Remiami pelno projektai</v>
      </c>
      <c r="C610" s="672" t="str">
        <f>'10'!K72</f>
        <v>Ne</v>
      </c>
    </row>
    <row r="611" spans="1:3" ht="57.6" x14ac:dyDescent="0.3">
      <c r="A611" s="2" t="s">
        <v>771</v>
      </c>
      <c r="B611" s="673" t="str">
        <f t="shared" si="13"/>
        <v>Remiami projektai, susiję su žinių perdavimu, įskaitant konsultacijas, mokymą ir keitimąsi žiniomis apie tvarią, ekonominę, socialinę, aplinką ir klimatą tausojančią veiklą (aktualu rodikliui L801)</v>
      </c>
      <c r="C611" s="672" t="str">
        <f>'10'!K73</f>
        <v>Ne</v>
      </c>
    </row>
    <row r="612" spans="1:3" ht="57.6" x14ac:dyDescent="0.3">
      <c r="A612" s="2" t="s">
        <v>772</v>
      </c>
      <c r="B612" s="673" t="str">
        <f t="shared" si="13"/>
        <v>Remiami projektai, susiję su gamintojų organizacijomis, vietinėmis rinkomis, trumpomis tiekimo grandinėmis ir kokybės schemomis, įskaitant paramą investicijoms, rinkodaros veiklą ir kt. (aktualu rodikliui L802)</v>
      </c>
      <c r="C612" s="672" t="str">
        <f>'10'!K74</f>
        <v>Ne</v>
      </c>
    </row>
    <row r="613" spans="1:3" ht="43.2" x14ac:dyDescent="0.3">
      <c r="A613" s="2" t="s">
        <v>773</v>
      </c>
      <c r="B613" s="673" t="str">
        <f t="shared" si="13"/>
        <v>Remiami projektai, susiję su atsinaujinančios energijos gamybos pajėgumais, įskaitant biologinę (aktualu rodikliui L803)</v>
      </c>
      <c r="C613" s="672" t="str">
        <f>'10'!K75</f>
        <v>Ne</v>
      </c>
    </row>
    <row r="614" spans="1:3" ht="43.2" x14ac:dyDescent="0.3">
      <c r="A614" s="2" t="s">
        <v>774</v>
      </c>
      <c r="B614" s="673" t="str">
        <f t="shared" si="13"/>
        <v>Remiami projektai, prisidedantys prie aplinkos tvarumo, klimato kaitos švelninimo bei prisitaikymo prie jos tikslų įgyvendinimo kaimo vietovėse (aktualu rodikliui L804)</v>
      </c>
      <c r="C614" s="672" t="str">
        <f>'10'!K76</f>
        <v>Ne</v>
      </c>
    </row>
    <row r="615" spans="1:3" ht="28.8" x14ac:dyDescent="0.3">
      <c r="A615" s="2" t="s">
        <v>775</v>
      </c>
      <c r="B615" s="673" t="str">
        <f t="shared" si="13"/>
        <v>Remiami projektai, kurie kuria darbo vietas (aktualu rodikliui L805)</v>
      </c>
      <c r="C615" s="672" t="str">
        <f>'10'!K77</f>
        <v>Ne</v>
      </c>
    </row>
    <row r="616" spans="1:3" ht="28.8" x14ac:dyDescent="0.3">
      <c r="A616" s="2" t="s">
        <v>776</v>
      </c>
      <c r="B616" s="673" t="str">
        <f t="shared" si="13"/>
        <v>Remiami kaimo verslų, įskaitant bioekonomiką, projektai (aktualu rodikliui L 806)</v>
      </c>
      <c r="C616" s="672" t="str">
        <f>'10'!K78</f>
        <v>Ne</v>
      </c>
    </row>
    <row r="617" spans="1:3" ht="28.8" x14ac:dyDescent="0.3">
      <c r="A617" s="2" t="s">
        <v>777</v>
      </c>
      <c r="B617" s="673" t="str">
        <f t="shared" si="13"/>
        <v>Remiami projektai, susiję su sumanių kaimų strategijomis (aktualu rodikliui L807)</v>
      </c>
      <c r="C617" s="672" t="str">
        <f>'10'!K79</f>
        <v>Ne</v>
      </c>
    </row>
    <row r="618" spans="1:3" ht="28.8" x14ac:dyDescent="0.3">
      <c r="A618" s="2" t="s">
        <v>778</v>
      </c>
      <c r="B618" s="673" t="str">
        <f t="shared" si="13"/>
        <v>Remiami projektai, gerinantys paslaugų prieinamumą ir infrastruktūrą (aktualu rodikliui L808)</v>
      </c>
      <c r="C618" s="672" t="str">
        <f>'10'!K80</f>
        <v>Ne</v>
      </c>
    </row>
    <row r="619" spans="1:3" ht="28.8" x14ac:dyDescent="0.3">
      <c r="A619" s="2" t="s">
        <v>779</v>
      </c>
      <c r="B619" s="673" t="str">
        <f t="shared" si="13"/>
        <v>Remiami socialinės įtraukties projektai (aktualu rodikliui L809)</v>
      </c>
      <c r="C619" s="672" t="str">
        <f>'10'!K81</f>
        <v>Ne</v>
      </c>
    </row>
    <row r="620" spans="1:3" x14ac:dyDescent="0.3">
      <c r="B620" s="649"/>
      <c r="C620" s="685"/>
    </row>
    <row r="621" spans="1:3" x14ac:dyDescent="0.3">
      <c r="A621" s="1"/>
      <c r="B621" s="362"/>
      <c r="C621" s="686" t="str">
        <f>'10'!L6</f>
        <v>9 priemonė</v>
      </c>
    </row>
    <row r="622" spans="1:3" x14ac:dyDescent="0.3">
      <c r="A622" s="2" t="s">
        <v>188</v>
      </c>
      <c r="B622" s="509" t="str">
        <f>B545</f>
        <v>Priemonės pavadinimas</v>
      </c>
      <c r="C622" s="670">
        <f>'10'!L7</f>
        <v>0</v>
      </c>
    </row>
    <row r="623" spans="1:3" x14ac:dyDescent="0.3">
      <c r="A623" s="2" t="s">
        <v>189</v>
      </c>
      <c r="B623" s="671" t="str">
        <f t="shared" ref="B623:B686" si="14">B546</f>
        <v>Priemonės rūšis</v>
      </c>
      <c r="C623" s="670">
        <f>'10'!L8</f>
        <v>0</v>
      </c>
    </row>
    <row r="624" spans="1:3" x14ac:dyDescent="0.3">
      <c r="A624" s="2" t="s">
        <v>190</v>
      </c>
      <c r="B624" s="671" t="str">
        <f t="shared" si="14"/>
        <v>VVG teritorijos poreikių, kuriuos tenkina priemonė, skaičius</v>
      </c>
      <c r="C624" s="670">
        <f>'10'!L9</f>
        <v>0</v>
      </c>
    </row>
    <row r="625" spans="1:3" x14ac:dyDescent="0.3">
      <c r="A625" s="2" t="s">
        <v>191</v>
      </c>
      <c r="B625" s="671" t="str">
        <f t="shared" si="14"/>
        <v>BŽŪP tikslų, kuriuos įgyvendina priemonė, skaičius</v>
      </c>
      <c r="C625" s="670">
        <f>'10'!L10</f>
        <v>0</v>
      </c>
    </row>
    <row r="626" spans="1:3" x14ac:dyDescent="0.3">
      <c r="A626" s="2" t="s">
        <v>192</v>
      </c>
      <c r="B626" s="671" t="str">
        <f t="shared" si="14"/>
        <v>Pagrindinis BŽŪP tikslas, kurį įgyvendina VPS priemonė</v>
      </c>
      <c r="C626" s="672" t="str">
        <f>'10'!L11</f>
        <v>Pasirinkite</v>
      </c>
    </row>
    <row r="627" spans="1:3" ht="28.8" x14ac:dyDescent="0.3">
      <c r="A627" s="2" t="s">
        <v>193</v>
      </c>
      <c r="B627" s="673" t="str">
        <f t="shared" si="14"/>
        <v>Ar priemonė prisideda prie 4 konkretaus BŽŪP tikslo? (tikslas nurodytas 5 lape)</v>
      </c>
      <c r="C627" s="672" t="str">
        <f>'10'!L12</f>
        <v>Ne</v>
      </c>
    </row>
    <row r="628" spans="1:3" ht="28.8" x14ac:dyDescent="0.3">
      <c r="A628" s="2" t="s">
        <v>194</v>
      </c>
      <c r="B628" s="673" t="str">
        <f t="shared" si="14"/>
        <v>Ar priemonė prisideda prie 5 konkretaus BŽŪP tikslo? (tikslas nurodytas 5 lape)</v>
      </c>
      <c r="C628" s="672" t="str">
        <f>'10'!L13</f>
        <v>Ne</v>
      </c>
    </row>
    <row r="629" spans="1:3" ht="28.8" x14ac:dyDescent="0.3">
      <c r="A629" s="2" t="s">
        <v>195</v>
      </c>
      <c r="B629" s="673" t="str">
        <f t="shared" si="14"/>
        <v>Ar priemonė prisideda prie 6 konkretaus BŽŪP tikslo? (tikslas nurodytas 5 lape)</v>
      </c>
      <c r="C629" s="672" t="str">
        <f>'10'!L14</f>
        <v>Ne</v>
      </c>
    </row>
    <row r="630" spans="1:3" ht="28.8" x14ac:dyDescent="0.3">
      <c r="A630" s="2" t="s">
        <v>196</v>
      </c>
      <c r="B630" s="673" t="str">
        <f t="shared" si="14"/>
        <v>Ar priemonė prisideda prie 9 konkretaus BŽŪP tikslo? (tikslas nurodytas 5 lape)</v>
      </c>
      <c r="C630" s="672" t="str">
        <f>'10'!L15</f>
        <v>Ne</v>
      </c>
    </row>
    <row r="631" spans="1:3" x14ac:dyDescent="0.3">
      <c r="A631" s="2" t="s">
        <v>94</v>
      </c>
      <c r="B631" s="675" t="str">
        <f t="shared" si="14"/>
        <v>A dalis. Priemonės intervencijos logika:</v>
      </c>
      <c r="C631" s="676"/>
    </row>
    <row r="632" spans="1:3" ht="43.2" x14ac:dyDescent="0.3">
      <c r="A632" s="2" t="s">
        <v>197</v>
      </c>
      <c r="B632" s="673" t="str">
        <f t="shared" si="14"/>
        <v>Priemonės tikslas, ryšys su pagrindiniu BŽŪP tikslu ir VVG teritorijos poreikiais (problemomis ir (arba) potencialu), ryšys su VPS tema (jei taikoma)</v>
      </c>
      <c r="C632" s="677">
        <f>'10'!L17</f>
        <v>0</v>
      </c>
    </row>
    <row r="633" spans="1:3" x14ac:dyDescent="0.3">
      <c r="A633" s="2" t="s">
        <v>198</v>
      </c>
      <c r="B633" s="671" t="str">
        <f t="shared" si="14"/>
        <v>Pokytis, kurio siekiama VPS priemone</v>
      </c>
      <c r="C633" s="677">
        <f>'10'!L18</f>
        <v>0</v>
      </c>
    </row>
    <row r="634" spans="1:3" ht="28.8" x14ac:dyDescent="0.3">
      <c r="A634" s="2" t="s">
        <v>199</v>
      </c>
      <c r="B634" s="509" t="str">
        <f t="shared" si="14"/>
        <v>Kaip priemonė prisidės prie horizontalaus tikslo d įgyvendinimo? (pildoma, jei taikoma)</v>
      </c>
      <c r="C634" s="677">
        <f>'10'!L19</f>
        <v>0</v>
      </c>
    </row>
    <row r="635" spans="1:3" ht="28.8" x14ac:dyDescent="0.3">
      <c r="A635" s="2" t="s">
        <v>200</v>
      </c>
      <c r="B635" s="509" t="str">
        <f t="shared" si="14"/>
        <v>Kaip priemonė prisidės prie horizontalaus tikslo e įgyvendinimo? (pildoma, jei taikoma)</v>
      </c>
      <c r="C635" s="677">
        <f>'10'!L20</f>
        <v>0</v>
      </c>
    </row>
    <row r="636" spans="1:3" ht="28.8" x14ac:dyDescent="0.3">
      <c r="A636" s="2" t="s">
        <v>201</v>
      </c>
      <c r="B636" s="509" t="str">
        <f t="shared" si="14"/>
        <v>Kaip priemonė prisidės prie horizontalaus tikslo f įgyvendinimo? (pildoma, jei taikoma)</v>
      </c>
      <c r="C636" s="677">
        <f>'10'!L21</f>
        <v>0</v>
      </c>
    </row>
    <row r="637" spans="1:3" ht="28.8" x14ac:dyDescent="0.3">
      <c r="A637" s="2" t="s">
        <v>202</v>
      </c>
      <c r="B637" s="509" t="str">
        <f t="shared" si="14"/>
        <v>Kaip priemonė prisidės prie horizontalaus tikslo i įgyvendinimo? (pildoma, jei taikoma)</v>
      </c>
      <c r="C637" s="677">
        <f>'10'!L22</f>
        <v>0</v>
      </c>
    </row>
    <row r="638" spans="1:3" ht="28.8" x14ac:dyDescent="0.3">
      <c r="A638" s="2" t="s">
        <v>203</v>
      </c>
      <c r="B638" s="675" t="str">
        <f t="shared" si="14"/>
        <v>B dalis. Pareiškėjų ir projektų tinkamumo sąlygos, projektų atrankos principai:</v>
      </c>
      <c r="C638" s="676"/>
    </row>
    <row r="639" spans="1:3" x14ac:dyDescent="0.3">
      <c r="A639" s="2" t="s">
        <v>204</v>
      </c>
      <c r="B639" s="509" t="str">
        <f t="shared" si="14"/>
        <v>Pagal priemonę remiamos veiklos</v>
      </c>
      <c r="C639" s="677">
        <f>'10'!L24</f>
        <v>0</v>
      </c>
    </row>
    <row r="640" spans="1:3" ht="28.8" x14ac:dyDescent="0.3">
      <c r="A640" s="2" t="s">
        <v>205</v>
      </c>
      <c r="B640" s="671" t="str">
        <f t="shared" si="14"/>
        <v>Tinkami pareiškėjai ir partneriai (jei taikomas reikalavimas projektus įgyvendinti su partneriais)</v>
      </c>
      <c r="C640" s="677">
        <f>'10'!L25</f>
        <v>0</v>
      </c>
    </row>
    <row r="641" spans="1:3" ht="28.8" x14ac:dyDescent="0.3">
      <c r="A641" s="2" t="s">
        <v>206</v>
      </c>
      <c r="B641" s="671" t="str">
        <f t="shared" si="14"/>
        <v>Priemonės tikslinė grupė (pildoma, jei nesutampa su tinkamais pareiškėjais ir (arba) partneriais)</v>
      </c>
      <c r="C641" s="677">
        <f>'10'!L26</f>
        <v>0</v>
      </c>
    </row>
    <row r="642" spans="1:3" x14ac:dyDescent="0.3">
      <c r="A642" s="2" t="s">
        <v>725</v>
      </c>
      <c r="B642" s="509" t="str">
        <f t="shared" si="14"/>
        <v>Tinkamumo sąlygos pareiškėjams ir projektams</v>
      </c>
      <c r="C642" s="677">
        <f>'10'!L27</f>
        <v>0</v>
      </c>
    </row>
    <row r="643" spans="1:3" x14ac:dyDescent="0.3">
      <c r="A643" s="2" t="s">
        <v>726</v>
      </c>
      <c r="B643" s="673" t="str">
        <f t="shared" si="14"/>
        <v>Projektų atrankos principai</v>
      </c>
      <c r="C643" s="677">
        <f>'10'!L28</f>
        <v>0</v>
      </c>
    </row>
    <row r="644" spans="1:3" x14ac:dyDescent="0.3">
      <c r="A644" s="2" t="s">
        <v>727</v>
      </c>
      <c r="B644" s="509" t="str">
        <f t="shared" si="14"/>
        <v>Planuojamų kvietimų teikti paraiškas skaičius</v>
      </c>
      <c r="C644" s="670">
        <f>'10'!L29</f>
        <v>0</v>
      </c>
    </row>
    <row r="645" spans="1:3" x14ac:dyDescent="0.3">
      <c r="A645" s="2" t="s">
        <v>728</v>
      </c>
      <c r="B645" s="651" t="str">
        <f t="shared" si="14"/>
        <v>C dalis. Paramos dydžiai:</v>
      </c>
      <c r="C645" s="676"/>
    </row>
    <row r="646" spans="1:3" x14ac:dyDescent="0.3">
      <c r="A646" s="2" t="s">
        <v>729</v>
      </c>
      <c r="B646" s="509" t="str">
        <f t="shared" si="14"/>
        <v>Didžiausia paramos suma vietos projektui, Eur</v>
      </c>
      <c r="C646" s="677">
        <f>'10'!L31</f>
        <v>0</v>
      </c>
    </row>
    <row r="647" spans="1:3" x14ac:dyDescent="0.3">
      <c r="A647" s="2" t="s">
        <v>730</v>
      </c>
      <c r="B647" s="509" t="str">
        <f t="shared" si="14"/>
        <v xml:space="preserve">Paramos lyginamoji dalis, proc. </v>
      </c>
      <c r="C647" s="677">
        <f>'10'!L32</f>
        <v>0</v>
      </c>
    </row>
    <row r="648" spans="1:3" x14ac:dyDescent="0.3">
      <c r="A648" s="2" t="s">
        <v>731</v>
      </c>
      <c r="B648" s="509" t="str">
        <f t="shared" si="14"/>
        <v>Planuojama paramos suma priemonei, Eur</v>
      </c>
      <c r="C648" s="678">
        <f>'10'!L33</f>
        <v>0</v>
      </c>
    </row>
    <row r="649" spans="1:3" x14ac:dyDescent="0.3">
      <c r="A649" s="2" t="s">
        <v>732</v>
      </c>
      <c r="B649" s="509" t="str">
        <f t="shared" si="14"/>
        <v>Planuojama paremti projektų (rodiklis L700)</v>
      </c>
      <c r="C649" s="679">
        <f>'10'!L34</f>
        <v>0</v>
      </c>
    </row>
    <row r="650" spans="1:3" x14ac:dyDescent="0.3">
      <c r="A650" s="2" t="s">
        <v>733</v>
      </c>
      <c r="B650" s="509" t="str">
        <f t="shared" si="14"/>
        <v>Paaiškinimas, kaip nustatyta rodiklio L700 reikšmė</v>
      </c>
      <c r="C650" s="677">
        <f>'10'!L35</f>
        <v>0</v>
      </c>
    </row>
    <row r="651" spans="1:3" ht="28.8" x14ac:dyDescent="0.3">
      <c r="A651" s="2" t="s">
        <v>734</v>
      </c>
      <c r="B651" s="651" t="str">
        <f t="shared" si="14"/>
        <v>D dalis. Priemonės indėlis į ES ir nacionalinių horizontaliųjų principų įgyvendinimą:</v>
      </c>
      <c r="C651" s="676"/>
    </row>
    <row r="652" spans="1:3" x14ac:dyDescent="0.3">
      <c r="A652" s="2" t="s">
        <v>735</v>
      </c>
      <c r="B652" s="680" t="str">
        <f t="shared" si="14"/>
        <v>Subregioninės vietovės principas:</v>
      </c>
      <c r="C652" s="676"/>
    </row>
    <row r="653" spans="1:3" ht="28.8" x14ac:dyDescent="0.3">
      <c r="A653" s="2" t="s">
        <v>736</v>
      </c>
      <c r="B653" s="509" t="str">
        <f t="shared" si="14"/>
        <v>Ar siekiama, kad pagal priemonę finansuojami projektai apimtų visas VVG teritorijos seniūnijas?</v>
      </c>
      <c r="C653" s="672" t="str">
        <f>'10'!L38</f>
        <v>Ne</v>
      </c>
    </row>
    <row r="654" spans="1:3" x14ac:dyDescent="0.3">
      <c r="A654" s="2" t="s">
        <v>737</v>
      </c>
      <c r="B654" s="509" t="str">
        <f t="shared" si="14"/>
        <v>Pasirinkimo pagrindimas</v>
      </c>
      <c r="C654" s="677">
        <f>'10'!L39</f>
        <v>0</v>
      </c>
    </row>
    <row r="655" spans="1:3" x14ac:dyDescent="0.3">
      <c r="A655" s="2" t="s">
        <v>738</v>
      </c>
      <c r="B655" s="680" t="str">
        <f t="shared" si="14"/>
        <v>Partnerystės principas:</v>
      </c>
      <c r="C655" s="676"/>
    </row>
    <row r="656" spans="1:3" ht="28.8" x14ac:dyDescent="0.3">
      <c r="A656" s="2" t="s">
        <v>739</v>
      </c>
      <c r="B656" s="509" t="str">
        <f t="shared" si="14"/>
        <v>Ar siekiama, kad pagal priemonę finansuojami projektai būtų vykdomi su partneriais?</v>
      </c>
      <c r="C656" s="672" t="str">
        <f>'10'!L41</f>
        <v>Ne</v>
      </c>
    </row>
    <row r="657" spans="1:3" x14ac:dyDescent="0.3">
      <c r="A657" s="2" t="s">
        <v>740</v>
      </c>
      <c r="B657" s="509" t="str">
        <f t="shared" si="14"/>
        <v>Pasirinkimo pagrindimas</v>
      </c>
      <c r="C657" s="677">
        <f>'10'!L42</f>
        <v>0</v>
      </c>
    </row>
    <row r="658" spans="1:3" x14ac:dyDescent="0.3">
      <c r="A658" s="2" t="s">
        <v>741</v>
      </c>
      <c r="B658" s="680" t="str">
        <f t="shared" si="14"/>
        <v>Inovacijų principas:</v>
      </c>
      <c r="C658" s="676"/>
    </row>
    <row r="659" spans="1:3" ht="28.8" x14ac:dyDescent="0.3">
      <c r="A659" s="2" t="s">
        <v>742</v>
      </c>
      <c r="B659" s="509" t="str">
        <f t="shared" si="14"/>
        <v>Ar siekiama, kad pagal priemonę finansuojami projektai būtų skirti inovacijoms vietos lygiu diegti?</v>
      </c>
      <c r="C659" s="672" t="str">
        <f>'10'!L44</f>
        <v>Ne</v>
      </c>
    </row>
    <row r="660" spans="1:3" x14ac:dyDescent="0.3">
      <c r="A660" s="2" t="s">
        <v>743</v>
      </c>
      <c r="B660" s="509" t="str">
        <f t="shared" si="14"/>
        <v>Pasirinkimo pagrindimas</v>
      </c>
      <c r="C660" s="677">
        <f>'10'!L45</f>
        <v>0</v>
      </c>
    </row>
    <row r="661" spans="1:3" ht="28.8" x14ac:dyDescent="0.3">
      <c r="A661" s="2" t="s">
        <v>744</v>
      </c>
      <c r="B661" s="509" t="str">
        <f t="shared" si="14"/>
        <v>Planuojama paremti projektų, skirtų inovacijoms vietos lygiu diegti (rodiklis L710)</v>
      </c>
      <c r="C661" s="679">
        <f>'10'!L46</f>
        <v>0</v>
      </c>
    </row>
    <row r="662" spans="1:3" x14ac:dyDescent="0.3">
      <c r="A662" s="2" t="s">
        <v>745</v>
      </c>
      <c r="B662" s="680" t="str">
        <f t="shared" si="14"/>
        <v>Lyčių lygybė ir nediskriminavimas:</v>
      </c>
      <c r="C662" s="676"/>
    </row>
    <row r="663" spans="1:3" ht="28.8" x14ac:dyDescent="0.3">
      <c r="A663" s="2" t="s">
        <v>746</v>
      </c>
      <c r="B663" s="509" t="str">
        <f t="shared" si="14"/>
        <v>Ar pagal priemonę finansuojami projektai, skirti lyčių lygybei ir nediskriminavimui?</v>
      </c>
      <c r="C663" s="672" t="str">
        <f>'10'!L48</f>
        <v>Ne</v>
      </c>
    </row>
    <row r="664" spans="1:3" x14ac:dyDescent="0.3">
      <c r="A664" s="2" t="s">
        <v>747</v>
      </c>
      <c r="B664" s="509" t="str">
        <f t="shared" si="14"/>
        <v>Pasirinkimo pagrindimas (jei taip, kaip bus užtikrinta)</v>
      </c>
      <c r="C664" s="677">
        <f>'10'!L49</f>
        <v>0</v>
      </c>
    </row>
    <row r="665" spans="1:3" x14ac:dyDescent="0.3">
      <c r="A665" s="2" t="s">
        <v>748</v>
      </c>
      <c r="B665" s="680" t="str">
        <f t="shared" si="14"/>
        <v>Jaunimas:</v>
      </c>
      <c r="C665" s="676"/>
    </row>
    <row r="666" spans="1:3" x14ac:dyDescent="0.3">
      <c r="A666" s="2" t="s">
        <v>749</v>
      </c>
      <c r="B666" s="509" t="str">
        <f t="shared" si="14"/>
        <v>Ar pagal priemonę finansuojami projektai, skirti jaunimui?</v>
      </c>
      <c r="C666" s="672" t="str">
        <f>'10'!L51</f>
        <v>Ne</v>
      </c>
    </row>
    <row r="667" spans="1:3" x14ac:dyDescent="0.3">
      <c r="A667" s="2" t="s">
        <v>750</v>
      </c>
      <c r="B667" s="509" t="str">
        <f t="shared" si="14"/>
        <v>Pasirinkimo pagrindimas (jei taip, kaip bus užtikrinta)</v>
      </c>
      <c r="C667" s="677">
        <f>'10'!L52</f>
        <v>0</v>
      </c>
    </row>
    <row r="668" spans="1:3" x14ac:dyDescent="0.3">
      <c r="A668" s="2" t="s">
        <v>751</v>
      </c>
      <c r="B668" s="675" t="str">
        <f t="shared" si="14"/>
        <v>E dalis. Priemonės rezultato rodikliai:</v>
      </c>
      <c r="C668" s="676"/>
    </row>
    <row r="669" spans="1:3" x14ac:dyDescent="0.3">
      <c r="A669" s="2" t="s">
        <v>752</v>
      </c>
      <c r="B669" s="680" t="str">
        <f t="shared" si="14"/>
        <v>SP rezultato rodiklių taikymas priemonei:</v>
      </c>
      <c r="C669" s="676"/>
    </row>
    <row r="670" spans="1:3" x14ac:dyDescent="0.3">
      <c r="A670" s="2" t="s">
        <v>753</v>
      </c>
      <c r="B670" s="681" t="str">
        <f t="shared" si="14"/>
        <v>R.3</v>
      </c>
      <c r="C670" s="687" t="str">
        <f>'10'!L55</f>
        <v>Ne</v>
      </c>
    </row>
    <row r="671" spans="1:3" x14ac:dyDescent="0.3">
      <c r="A671" s="2" t="s">
        <v>754</v>
      </c>
      <c r="B671" s="681" t="str">
        <f t="shared" si="14"/>
        <v>R.37</v>
      </c>
      <c r="C671" s="687" t="str">
        <f>'10'!L56</f>
        <v>Ne</v>
      </c>
    </row>
    <row r="672" spans="1:3" x14ac:dyDescent="0.3">
      <c r="A672" s="2" t="s">
        <v>755</v>
      </c>
      <c r="B672" s="681" t="str">
        <f t="shared" si="14"/>
        <v>R.39</v>
      </c>
      <c r="C672" s="687" t="str">
        <f>'10'!L57</f>
        <v>Ne</v>
      </c>
    </row>
    <row r="673" spans="1:3" x14ac:dyDescent="0.3">
      <c r="A673" s="2" t="s">
        <v>756</v>
      </c>
      <c r="B673" s="681" t="str">
        <f t="shared" si="14"/>
        <v>R.41</v>
      </c>
      <c r="C673" s="687" t="str">
        <f>'10'!L58</f>
        <v>Ne</v>
      </c>
    </row>
    <row r="674" spans="1:3" x14ac:dyDescent="0.3">
      <c r="A674" s="2" t="s">
        <v>757</v>
      </c>
      <c r="B674" s="681" t="str">
        <f t="shared" si="14"/>
        <v>R.42</v>
      </c>
      <c r="C674" s="687" t="str">
        <f>'10'!L59</f>
        <v>Ne</v>
      </c>
    </row>
    <row r="675" spans="1:3" x14ac:dyDescent="0.3">
      <c r="A675" s="2" t="s">
        <v>758</v>
      </c>
      <c r="B675" s="680" t="str">
        <f t="shared" si="14"/>
        <v>VPS rodiklių taikymas priemonei:</v>
      </c>
      <c r="C675" s="688"/>
    </row>
    <row r="676" spans="1:3" x14ac:dyDescent="0.3">
      <c r="A676" s="2" t="s">
        <v>759</v>
      </c>
      <c r="B676" s="681" t="str">
        <f t="shared" si="14"/>
        <v>KAZL-R.1</v>
      </c>
      <c r="C676" s="687" t="str">
        <f>'10'!L61</f>
        <v>Ne</v>
      </c>
    </row>
    <row r="677" spans="1:3" x14ac:dyDescent="0.3">
      <c r="A677" s="2" t="s">
        <v>760</v>
      </c>
      <c r="B677" s="681" t="str">
        <f t="shared" si="14"/>
        <v>KAZL-R.2</v>
      </c>
      <c r="C677" s="687" t="str">
        <f>'10'!L62</f>
        <v>Ne</v>
      </c>
    </row>
    <row r="678" spans="1:3" x14ac:dyDescent="0.3">
      <c r="A678" s="2" t="s">
        <v>761</v>
      </c>
      <c r="B678" s="681" t="str">
        <f t="shared" si="14"/>
        <v>KAZL-R.3</v>
      </c>
      <c r="C678" s="687" t="str">
        <f>'10'!L63</f>
        <v>Ne</v>
      </c>
    </row>
    <row r="679" spans="1:3" x14ac:dyDescent="0.3">
      <c r="A679" s="2" t="s">
        <v>762</v>
      </c>
      <c r="B679" s="681" t="str">
        <f t="shared" si="14"/>
        <v>KAZL-P.4</v>
      </c>
      <c r="C679" s="687" t="str">
        <f>'10'!L64</f>
        <v>Ne</v>
      </c>
    </row>
    <row r="680" spans="1:3" x14ac:dyDescent="0.3">
      <c r="A680" s="2" t="s">
        <v>763</v>
      </c>
      <c r="B680" s="681" t="str">
        <f t="shared" si="14"/>
        <v>KAZL-P.5</v>
      </c>
      <c r="C680" s="687" t="str">
        <f>'10'!L65</f>
        <v>Ne</v>
      </c>
    </row>
    <row r="681" spans="1:3" x14ac:dyDescent="0.3">
      <c r="A681" s="2" t="s">
        <v>764</v>
      </c>
      <c r="B681" s="681" t="str">
        <f t="shared" si="14"/>
        <v>KAZL-P.6</v>
      </c>
      <c r="C681" s="687" t="str">
        <f>'10'!L66</f>
        <v>Ne</v>
      </c>
    </row>
    <row r="682" spans="1:3" x14ac:dyDescent="0.3">
      <c r="A682" s="2" t="s">
        <v>765</v>
      </c>
      <c r="B682" s="681" t="str">
        <f t="shared" si="14"/>
        <v>KAZL-P.7</v>
      </c>
      <c r="C682" s="687" t="str">
        <f>'10'!L67</f>
        <v>Ne</v>
      </c>
    </row>
    <row r="683" spans="1:3" x14ac:dyDescent="0.3">
      <c r="A683" s="2" t="s">
        <v>766</v>
      </c>
      <c r="B683" s="681" t="str">
        <f t="shared" si="14"/>
        <v>KAZL-P.8</v>
      </c>
      <c r="C683" s="687" t="str">
        <f>'10'!L68</f>
        <v>Ne</v>
      </c>
    </row>
    <row r="684" spans="1:3" x14ac:dyDescent="0.3">
      <c r="A684" s="2" t="s">
        <v>767</v>
      </c>
      <c r="B684" s="681" t="str">
        <f t="shared" si="14"/>
        <v>KAZL-P.9</v>
      </c>
      <c r="C684" s="687" t="str">
        <f>'10'!L69</f>
        <v>Ne</v>
      </c>
    </row>
    <row r="685" spans="1:3" x14ac:dyDescent="0.3">
      <c r="A685" s="2" t="s">
        <v>768</v>
      </c>
      <c r="B685" s="683" t="str">
        <f t="shared" si="14"/>
        <v>KAZL-P.10</v>
      </c>
      <c r="C685" s="689" t="str">
        <f>'10'!L70</f>
        <v>Ne</v>
      </c>
    </row>
    <row r="686" spans="1:3" x14ac:dyDescent="0.3">
      <c r="A686" s="2" t="s">
        <v>769</v>
      </c>
      <c r="B686" s="675" t="str">
        <f t="shared" si="14"/>
        <v>F dalis. Pagal priemonę remiamų projektų pobūdis:</v>
      </c>
      <c r="C686" s="676"/>
    </row>
    <row r="687" spans="1:3" x14ac:dyDescent="0.3">
      <c r="A687" s="2" t="s">
        <v>770</v>
      </c>
      <c r="B687" s="671" t="str">
        <f t="shared" ref="B687:B696" si="15">B610</f>
        <v>Remiami pelno projektai</v>
      </c>
      <c r="C687" s="672" t="str">
        <f>'10'!L72</f>
        <v>Ne</v>
      </c>
    </row>
    <row r="688" spans="1:3" ht="57.6" x14ac:dyDescent="0.3">
      <c r="A688" s="2" t="s">
        <v>771</v>
      </c>
      <c r="B688" s="673" t="str">
        <f t="shared" si="15"/>
        <v>Remiami projektai, susiję su žinių perdavimu, įskaitant konsultacijas, mokymą ir keitimąsi žiniomis apie tvarią, ekonominę, socialinę, aplinką ir klimatą tausojančią veiklą (aktualu rodikliui L801)</v>
      </c>
      <c r="C688" s="672" t="str">
        <f>'10'!L73</f>
        <v>Ne</v>
      </c>
    </row>
    <row r="689" spans="1:3" ht="57.6" x14ac:dyDescent="0.3">
      <c r="A689" s="2" t="s">
        <v>772</v>
      </c>
      <c r="B689" s="673" t="str">
        <f t="shared" si="15"/>
        <v>Remiami projektai, susiję su gamintojų organizacijomis, vietinėmis rinkomis, trumpomis tiekimo grandinėmis ir kokybės schemomis, įskaitant paramą investicijoms, rinkodaros veiklą ir kt. (aktualu rodikliui L802)</v>
      </c>
      <c r="C689" s="672" t="str">
        <f>'10'!L74</f>
        <v>Ne</v>
      </c>
    </row>
    <row r="690" spans="1:3" ht="43.2" x14ac:dyDescent="0.3">
      <c r="A690" s="2" t="s">
        <v>773</v>
      </c>
      <c r="B690" s="673" t="str">
        <f t="shared" si="15"/>
        <v>Remiami projektai, susiję su atsinaujinančios energijos gamybos pajėgumais, įskaitant biologinę (aktualu rodikliui L803)</v>
      </c>
      <c r="C690" s="672" t="str">
        <f>'10'!L75</f>
        <v>Ne</v>
      </c>
    </row>
    <row r="691" spans="1:3" ht="43.2" x14ac:dyDescent="0.3">
      <c r="A691" s="2" t="s">
        <v>774</v>
      </c>
      <c r="B691" s="673" t="str">
        <f t="shared" si="15"/>
        <v>Remiami projektai, prisidedantys prie aplinkos tvarumo, klimato kaitos švelninimo bei prisitaikymo prie jos tikslų įgyvendinimo kaimo vietovėse (aktualu rodikliui L804)</v>
      </c>
      <c r="C691" s="672" t="str">
        <f>'10'!L76</f>
        <v>Ne</v>
      </c>
    </row>
    <row r="692" spans="1:3" ht="28.8" x14ac:dyDescent="0.3">
      <c r="A692" s="2" t="s">
        <v>775</v>
      </c>
      <c r="B692" s="673" t="str">
        <f t="shared" si="15"/>
        <v>Remiami projektai, kurie kuria darbo vietas (aktualu rodikliui L805)</v>
      </c>
      <c r="C692" s="672" t="str">
        <f>'10'!L77</f>
        <v>Ne</v>
      </c>
    </row>
    <row r="693" spans="1:3" ht="28.8" x14ac:dyDescent="0.3">
      <c r="A693" s="2" t="s">
        <v>776</v>
      </c>
      <c r="B693" s="673" t="str">
        <f t="shared" si="15"/>
        <v>Remiami kaimo verslų, įskaitant bioekonomiką, projektai (aktualu rodikliui L 806)</v>
      </c>
      <c r="C693" s="672" t="str">
        <f>'10'!L78</f>
        <v>Ne</v>
      </c>
    </row>
    <row r="694" spans="1:3" ht="28.8" x14ac:dyDescent="0.3">
      <c r="A694" s="2" t="s">
        <v>777</v>
      </c>
      <c r="B694" s="673" t="str">
        <f t="shared" si="15"/>
        <v>Remiami projektai, susiję su sumanių kaimų strategijomis (aktualu rodikliui L807)</v>
      </c>
      <c r="C694" s="672" t="str">
        <f>'10'!L79</f>
        <v>Ne</v>
      </c>
    </row>
    <row r="695" spans="1:3" ht="28.8" x14ac:dyDescent="0.3">
      <c r="A695" s="2" t="s">
        <v>778</v>
      </c>
      <c r="B695" s="673" t="str">
        <f t="shared" si="15"/>
        <v>Remiami projektai, gerinantys paslaugų prieinamumą ir infrastruktūrą (aktualu rodikliui L808)</v>
      </c>
      <c r="C695" s="672" t="str">
        <f>'10'!L80</f>
        <v>Ne</v>
      </c>
    </row>
    <row r="696" spans="1:3" ht="28.8" x14ac:dyDescent="0.3">
      <c r="A696" s="2" t="s">
        <v>779</v>
      </c>
      <c r="B696" s="673" t="str">
        <f t="shared" si="15"/>
        <v>Remiami socialinės įtraukties projektai (aktualu rodikliui L809)</v>
      </c>
      <c r="C696" s="672" t="str">
        <f>'10'!L81</f>
        <v>Ne</v>
      </c>
    </row>
    <row r="697" spans="1:3" x14ac:dyDescent="0.3">
      <c r="B697" s="649"/>
      <c r="C697" s="685"/>
    </row>
    <row r="698" spans="1:3" x14ac:dyDescent="0.3">
      <c r="A698" s="1"/>
      <c r="B698" s="362"/>
      <c r="C698" s="686" t="str">
        <f>'10'!M6</f>
        <v>10 priemonė</v>
      </c>
    </row>
    <row r="699" spans="1:3" x14ac:dyDescent="0.3">
      <c r="A699" s="2" t="s">
        <v>188</v>
      </c>
      <c r="B699" s="509" t="str">
        <f>B622</f>
        <v>Priemonės pavadinimas</v>
      </c>
      <c r="C699" s="670">
        <f>'10'!M7</f>
        <v>0</v>
      </c>
    </row>
    <row r="700" spans="1:3" x14ac:dyDescent="0.3">
      <c r="A700" s="2" t="s">
        <v>189</v>
      </c>
      <c r="B700" s="671" t="str">
        <f t="shared" ref="B700:B763" si="16">B623</f>
        <v>Priemonės rūšis</v>
      </c>
      <c r="C700" s="670">
        <f>'10'!M8</f>
        <v>0</v>
      </c>
    </row>
    <row r="701" spans="1:3" x14ac:dyDescent="0.3">
      <c r="A701" s="2" t="s">
        <v>190</v>
      </c>
      <c r="B701" s="671" t="str">
        <f t="shared" si="16"/>
        <v>VVG teritorijos poreikių, kuriuos tenkina priemonė, skaičius</v>
      </c>
      <c r="C701" s="670">
        <f>'10'!M9</f>
        <v>0</v>
      </c>
    </row>
    <row r="702" spans="1:3" x14ac:dyDescent="0.3">
      <c r="A702" s="2" t="s">
        <v>191</v>
      </c>
      <c r="B702" s="671" t="str">
        <f t="shared" si="16"/>
        <v>BŽŪP tikslų, kuriuos įgyvendina priemonė, skaičius</v>
      </c>
      <c r="C702" s="670">
        <f>'10'!M10</f>
        <v>0</v>
      </c>
    </row>
    <row r="703" spans="1:3" x14ac:dyDescent="0.3">
      <c r="A703" s="2" t="s">
        <v>192</v>
      </c>
      <c r="B703" s="671" t="str">
        <f t="shared" si="16"/>
        <v>Pagrindinis BŽŪP tikslas, kurį įgyvendina VPS priemonė</v>
      </c>
      <c r="C703" s="672" t="str">
        <f>'10'!M11</f>
        <v>Pasirinkite</v>
      </c>
    </row>
    <row r="704" spans="1:3" ht="28.8" x14ac:dyDescent="0.3">
      <c r="A704" s="2" t="s">
        <v>193</v>
      </c>
      <c r="B704" s="673" t="str">
        <f t="shared" si="16"/>
        <v>Ar priemonė prisideda prie 4 konkretaus BŽŪP tikslo? (tikslas nurodytas 5 lape)</v>
      </c>
      <c r="C704" s="672" t="str">
        <f>'10'!M12</f>
        <v>Ne</v>
      </c>
    </row>
    <row r="705" spans="1:3" ht="28.8" x14ac:dyDescent="0.3">
      <c r="A705" s="2" t="s">
        <v>194</v>
      </c>
      <c r="B705" s="673" t="str">
        <f t="shared" si="16"/>
        <v>Ar priemonė prisideda prie 5 konkretaus BŽŪP tikslo? (tikslas nurodytas 5 lape)</v>
      </c>
      <c r="C705" s="672" t="str">
        <f>'10'!M13</f>
        <v>Ne</v>
      </c>
    </row>
    <row r="706" spans="1:3" ht="28.8" x14ac:dyDescent="0.3">
      <c r="A706" s="2" t="s">
        <v>195</v>
      </c>
      <c r="B706" s="673" t="str">
        <f t="shared" si="16"/>
        <v>Ar priemonė prisideda prie 6 konkretaus BŽŪP tikslo? (tikslas nurodytas 5 lape)</v>
      </c>
      <c r="C706" s="672" t="str">
        <f>'10'!M14</f>
        <v>Ne</v>
      </c>
    </row>
    <row r="707" spans="1:3" ht="28.8" x14ac:dyDescent="0.3">
      <c r="A707" s="2" t="s">
        <v>196</v>
      </c>
      <c r="B707" s="673" t="str">
        <f t="shared" si="16"/>
        <v>Ar priemonė prisideda prie 9 konkretaus BŽŪP tikslo? (tikslas nurodytas 5 lape)</v>
      </c>
      <c r="C707" s="672" t="str">
        <f>'10'!M15</f>
        <v>Ne</v>
      </c>
    </row>
    <row r="708" spans="1:3" x14ac:dyDescent="0.3">
      <c r="A708" s="2" t="s">
        <v>94</v>
      </c>
      <c r="B708" s="675" t="str">
        <f t="shared" si="16"/>
        <v>A dalis. Priemonės intervencijos logika:</v>
      </c>
      <c r="C708" s="676"/>
    </row>
    <row r="709" spans="1:3" ht="43.2" x14ac:dyDescent="0.3">
      <c r="A709" s="2" t="s">
        <v>197</v>
      </c>
      <c r="B709" s="673" t="str">
        <f t="shared" si="16"/>
        <v>Priemonės tikslas, ryšys su pagrindiniu BŽŪP tikslu ir VVG teritorijos poreikiais (problemomis ir (arba) potencialu), ryšys su VPS tema (jei taikoma)</v>
      </c>
      <c r="C709" s="677">
        <f>'10'!M17</f>
        <v>0</v>
      </c>
    </row>
    <row r="710" spans="1:3" x14ac:dyDescent="0.3">
      <c r="A710" s="2" t="s">
        <v>198</v>
      </c>
      <c r="B710" s="671" t="str">
        <f t="shared" si="16"/>
        <v>Pokytis, kurio siekiama VPS priemone</v>
      </c>
      <c r="C710" s="677">
        <f>'10'!M18</f>
        <v>0</v>
      </c>
    </row>
    <row r="711" spans="1:3" ht="28.8" x14ac:dyDescent="0.3">
      <c r="A711" s="2" t="s">
        <v>199</v>
      </c>
      <c r="B711" s="509" t="str">
        <f t="shared" si="16"/>
        <v>Kaip priemonė prisidės prie horizontalaus tikslo d įgyvendinimo? (pildoma, jei taikoma)</v>
      </c>
      <c r="C711" s="677">
        <f>'10'!M19</f>
        <v>0</v>
      </c>
    </row>
    <row r="712" spans="1:3" ht="28.8" x14ac:dyDescent="0.3">
      <c r="A712" s="2" t="s">
        <v>200</v>
      </c>
      <c r="B712" s="509" t="str">
        <f t="shared" si="16"/>
        <v>Kaip priemonė prisidės prie horizontalaus tikslo e įgyvendinimo? (pildoma, jei taikoma)</v>
      </c>
      <c r="C712" s="677">
        <f>'10'!M20</f>
        <v>0</v>
      </c>
    </row>
    <row r="713" spans="1:3" ht="28.8" x14ac:dyDescent="0.3">
      <c r="A713" s="2" t="s">
        <v>201</v>
      </c>
      <c r="B713" s="509" t="str">
        <f t="shared" si="16"/>
        <v>Kaip priemonė prisidės prie horizontalaus tikslo f įgyvendinimo? (pildoma, jei taikoma)</v>
      </c>
      <c r="C713" s="677">
        <f>'10'!M21</f>
        <v>0</v>
      </c>
    </row>
    <row r="714" spans="1:3" ht="28.8" x14ac:dyDescent="0.3">
      <c r="A714" s="2" t="s">
        <v>202</v>
      </c>
      <c r="B714" s="509" t="str">
        <f t="shared" si="16"/>
        <v>Kaip priemonė prisidės prie horizontalaus tikslo i įgyvendinimo? (pildoma, jei taikoma)</v>
      </c>
      <c r="C714" s="677">
        <f>'10'!M22</f>
        <v>0</v>
      </c>
    </row>
    <row r="715" spans="1:3" ht="28.8" x14ac:dyDescent="0.3">
      <c r="A715" s="2" t="s">
        <v>203</v>
      </c>
      <c r="B715" s="675" t="str">
        <f t="shared" si="16"/>
        <v>B dalis. Pareiškėjų ir projektų tinkamumo sąlygos, projektų atrankos principai:</v>
      </c>
      <c r="C715" s="676"/>
    </row>
    <row r="716" spans="1:3" x14ac:dyDescent="0.3">
      <c r="A716" s="2" t="s">
        <v>204</v>
      </c>
      <c r="B716" s="509" t="str">
        <f t="shared" si="16"/>
        <v>Pagal priemonę remiamos veiklos</v>
      </c>
      <c r="C716" s="677">
        <f>'10'!M24</f>
        <v>0</v>
      </c>
    </row>
    <row r="717" spans="1:3" ht="28.8" x14ac:dyDescent="0.3">
      <c r="A717" s="2" t="s">
        <v>205</v>
      </c>
      <c r="B717" s="671" t="str">
        <f t="shared" si="16"/>
        <v>Tinkami pareiškėjai ir partneriai (jei taikomas reikalavimas projektus įgyvendinti su partneriais)</v>
      </c>
      <c r="C717" s="677">
        <f>'10'!M25</f>
        <v>0</v>
      </c>
    </row>
    <row r="718" spans="1:3" ht="28.8" x14ac:dyDescent="0.3">
      <c r="A718" s="2" t="s">
        <v>206</v>
      </c>
      <c r="B718" s="671" t="str">
        <f t="shared" si="16"/>
        <v>Priemonės tikslinė grupė (pildoma, jei nesutampa su tinkamais pareiškėjais ir (arba) partneriais)</v>
      </c>
      <c r="C718" s="677">
        <f>'10'!M26</f>
        <v>0</v>
      </c>
    </row>
    <row r="719" spans="1:3" x14ac:dyDescent="0.3">
      <c r="A719" s="2" t="s">
        <v>725</v>
      </c>
      <c r="B719" s="509" t="str">
        <f t="shared" si="16"/>
        <v>Tinkamumo sąlygos pareiškėjams ir projektams</v>
      </c>
      <c r="C719" s="677">
        <f>'10'!M27</f>
        <v>0</v>
      </c>
    </row>
    <row r="720" spans="1:3" x14ac:dyDescent="0.3">
      <c r="A720" s="2" t="s">
        <v>726</v>
      </c>
      <c r="B720" s="673" t="str">
        <f t="shared" si="16"/>
        <v>Projektų atrankos principai</v>
      </c>
      <c r="C720" s="677">
        <f>'10'!M28</f>
        <v>0</v>
      </c>
    </row>
    <row r="721" spans="1:3" x14ac:dyDescent="0.3">
      <c r="A721" s="2" t="s">
        <v>727</v>
      </c>
      <c r="B721" s="509" t="str">
        <f t="shared" si="16"/>
        <v>Planuojamų kvietimų teikti paraiškas skaičius</v>
      </c>
      <c r="C721" s="670">
        <f>'10'!M29</f>
        <v>0</v>
      </c>
    </row>
    <row r="722" spans="1:3" x14ac:dyDescent="0.3">
      <c r="A722" s="2" t="s">
        <v>728</v>
      </c>
      <c r="B722" s="651" t="str">
        <f t="shared" si="16"/>
        <v>C dalis. Paramos dydžiai:</v>
      </c>
      <c r="C722" s="676"/>
    </row>
    <row r="723" spans="1:3" x14ac:dyDescent="0.3">
      <c r="A723" s="2" t="s">
        <v>729</v>
      </c>
      <c r="B723" s="509" t="str">
        <f t="shared" si="16"/>
        <v>Didžiausia paramos suma vietos projektui, Eur</v>
      </c>
      <c r="C723" s="677">
        <f>'10'!M31</f>
        <v>0</v>
      </c>
    </row>
    <row r="724" spans="1:3" x14ac:dyDescent="0.3">
      <c r="A724" s="2" t="s">
        <v>730</v>
      </c>
      <c r="B724" s="509" t="str">
        <f t="shared" si="16"/>
        <v xml:space="preserve">Paramos lyginamoji dalis, proc. </v>
      </c>
      <c r="C724" s="677">
        <f>'10'!M32</f>
        <v>0</v>
      </c>
    </row>
    <row r="725" spans="1:3" x14ac:dyDescent="0.3">
      <c r="A725" s="2" t="s">
        <v>731</v>
      </c>
      <c r="B725" s="509" t="str">
        <f t="shared" si="16"/>
        <v>Planuojama paramos suma priemonei, Eur</v>
      </c>
      <c r="C725" s="678">
        <f>'10'!M33</f>
        <v>0</v>
      </c>
    </row>
    <row r="726" spans="1:3" x14ac:dyDescent="0.3">
      <c r="A726" s="2" t="s">
        <v>732</v>
      </c>
      <c r="B726" s="509" t="str">
        <f t="shared" si="16"/>
        <v>Planuojama paremti projektų (rodiklis L700)</v>
      </c>
      <c r="C726" s="679">
        <f>'10'!M34</f>
        <v>0</v>
      </c>
    </row>
    <row r="727" spans="1:3" x14ac:dyDescent="0.3">
      <c r="A727" s="2" t="s">
        <v>733</v>
      </c>
      <c r="B727" s="509" t="str">
        <f t="shared" si="16"/>
        <v>Paaiškinimas, kaip nustatyta rodiklio L700 reikšmė</v>
      </c>
      <c r="C727" s="677">
        <f>'10'!M35</f>
        <v>0</v>
      </c>
    </row>
    <row r="728" spans="1:3" ht="28.8" x14ac:dyDescent="0.3">
      <c r="A728" s="2" t="s">
        <v>734</v>
      </c>
      <c r="B728" s="651" t="str">
        <f t="shared" si="16"/>
        <v>D dalis. Priemonės indėlis į ES ir nacionalinių horizontaliųjų principų įgyvendinimą:</v>
      </c>
      <c r="C728" s="676"/>
    </row>
    <row r="729" spans="1:3" x14ac:dyDescent="0.3">
      <c r="A729" s="2" t="s">
        <v>735</v>
      </c>
      <c r="B729" s="680" t="str">
        <f t="shared" si="16"/>
        <v>Subregioninės vietovės principas:</v>
      </c>
      <c r="C729" s="676"/>
    </row>
    <row r="730" spans="1:3" ht="28.8" x14ac:dyDescent="0.3">
      <c r="A730" s="2" t="s">
        <v>736</v>
      </c>
      <c r="B730" s="509" t="str">
        <f t="shared" si="16"/>
        <v>Ar siekiama, kad pagal priemonę finansuojami projektai apimtų visas VVG teritorijos seniūnijas?</v>
      </c>
      <c r="C730" s="672" t="str">
        <f>'10'!M38</f>
        <v>Ne</v>
      </c>
    </row>
    <row r="731" spans="1:3" x14ac:dyDescent="0.3">
      <c r="A731" s="2" t="s">
        <v>737</v>
      </c>
      <c r="B731" s="509" t="str">
        <f t="shared" si="16"/>
        <v>Pasirinkimo pagrindimas</v>
      </c>
      <c r="C731" s="677">
        <f>'10'!M39</f>
        <v>0</v>
      </c>
    </row>
    <row r="732" spans="1:3" x14ac:dyDescent="0.3">
      <c r="A732" s="2" t="s">
        <v>738</v>
      </c>
      <c r="B732" s="680" t="str">
        <f t="shared" si="16"/>
        <v>Partnerystės principas:</v>
      </c>
      <c r="C732" s="676"/>
    </row>
    <row r="733" spans="1:3" ht="28.8" x14ac:dyDescent="0.3">
      <c r="A733" s="2" t="s">
        <v>739</v>
      </c>
      <c r="B733" s="509" t="str">
        <f t="shared" si="16"/>
        <v>Ar siekiama, kad pagal priemonę finansuojami projektai būtų vykdomi su partneriais?</v>
      </c>
      <c r="C733" s="672" t="str">
        <f>'10'!M41</f>
        <v>Ne</v>
      </c>
    </row>
    <row r="734" spans="1:3" x14ac:dyDescent="0.3">
      <c r="A734" s="2" t="s">
        <v>740</v>
      </c>
      <c r="B734" s="509" t="str">
        <f t="shared" si="16"/>
        <v>Pasirinkimo pagrindimas</v>
      </c>
      <c r="C734" s="677">
        <f>'10'!M42</f>
        <v>0</v>
      </c>
    </row>
    <row r="735" spans="1:3" x14ac:dyDescent="0.3">
      <c r="A735" s="2" t="s">
        <v>741</v>
      </c>
      <c r="B735" s="680" t="str">
        <f t="shared" si="16"/>
        <v>Inovacijų principas:</v>
      </c>
      <c r="C735" s="676"/>
    </row>
    <row r="736" spans="1:3" ht="28.8" x14ac:dyDescent="0.3">
      <c r="A736" s="2" t="s">
        <v>742</v>
      </c>
      <c r="B736" s="509" t="str">
        <f t="shared" si="16"/>
        <v>Ar siekiama, kad pagal priemonę finansuojami projektai būtų skirti inovacijoms vietos lygiu diegti?</v>
      </c>
      <c r="C736" s="672" t="str">
        <f>'10'!M44</f>
        <v>Ne</v>
      </c>
    </row>
    <row r="737" spans="1:3" x14ac:dyDescent="0.3">
      <c r="A737" s="2" t="s">
        <v>743</v>
      </c>
      <c r="B737" s="509" t="str">
        <f t="shared" si="16"/>
        <v>Pasirinkimo pagrindimas</v>
      </c>
      <c r="C737" s="677">
        <f>'10'!M45</f>
        <v>0</v>
      </c>
    </row>
    <row r="738" spans="1:3" ht="28.8" x14ac:dyDescent="0.3">
      <c r="A738" s="2" t="s">
        <v>744</v>
      </c>
      <c r="B738" s="509" t="str">
        <f t="shared" si="16"/>
        <v>Planuojama paremti projektų, skirtų inovacijoms vietos lygiu diegti (rodiklis L710)</v>
      </c>
      <c r="C738" s="679">
        <f>'10'!M46</f>
        <v>0</v>
      </c>
    </row>
    <row r="739" spans="1:3" x14ac:dyDescent="0.3">
      <c r="A739" s="2" t="s">
        <v>745</v>
      </c>
      <c r="B739" s="680" t="str">
        <f t="shared" si="16"/>
        <v>Lyčių lygybė ir nediskriminavimas:</v>
      </c>
      <c r="C739" s="676"/>
    </row>
    <row r="740" spans="1:3" ht="28.8" x14ac:dyDescent="0.3">
      <c r="A740" s="2" t="s">
        <v>746</v>
      </c>
      <c r="B740" s="509" t="str">
        <f t="shared" si="16"/>
        <v>Ar pagal priemonę finansuojami projektai, skirti lyčių lygybei ir nediskriminavimui?</v>
      </c>
      <c r="C740" s="672" t="str">
        <f>'10'!M48</f>
        <v>Ne</v>
      </c>
    </row>
    <row r="741" spans="1:3" x14ac:dyDescent="0.3">
      <c r="A741" s="2" t="s">
        <v>747</v>
      </c>
      <c r="B741" s="509" t="str">
        <f t="shared" si="16"/>
        <v>Pasirinkimo pagrindimas (jei taip, kaip bus užtikrinta)</v>
      </c>
      <c r="C741" s="677">
        <f>'10'!M49</f>
        <v>0</v>
      </c>
    </row>
    <row r="742" spans="1:3" x14ac:dyDescent="0.3">
      <c r="A742" s="2" t="s">
        <v>748</v>
      </c>
      <c r="B742" s="680" t="str">
        <f t="shared" si="16"/>
        <v>Jaunimas:</v>
      </c>
      <c r="C742" s="676"/>
    </row>
    <row r="743" spans="1:3" x14ac:dyDescent="0.3">
      <c r="A743" s="2" t="s">
        <v>749</v>
      </c>
      <c r="B743" s="509" t="str">
        <f t="shared" si="16"/>
        <v>Ar pagal priemonę finansuojami projektai, skirti jaunimui?</v>
      </c>
      <c r="C743" s="672" t="str">
        <f>'10'!M51</f>
        <v>Ne</v>
      </c>
    </row>
    <row r="744" spans="1:3" x14ac:dyDescent="0.3">
      <c r="A744" s="2" t="s">
        <v>750</v>
      </c>
      <c r="B744" s="509" t="str">
        <f t="shared" si="16"/>
        <v>Pasirinkimo pagrindimas (jei taip, kaip bus užtikrinta)</v>
      </c>
      <c r="C744" s="677">
        <f>'10'!M52</f>
        <v>0</v>
      </c>
    </row>
    <row r="745" spans="1:3" x14ac:dyDescent="0.3">
      <c r="A745" s="2" t="s">
        <v>751</v>
      </c>
      <c r="B745" s="675" t="str">
        <f t="shared" si="16"/>
        <v>E dalis. Priemonės rezultato rodikliai:</v>
      </c>
      <c r="C745" s="676"/>
    </row>
    <row r="746" spans="1:3" x14ac:dyDescent="0.3">
      <c r="A746" s="2" t="s">
        <v>752</v>
      </c>
      <c r="B746" s="680" t="str">
        <f t="shared" si="16"/>
        <v>SP rezultato rodiklių taikymas priemonei:</v>
      </c>
      <c r="C746" s="676"/>
    </row>
    <row r="747" spans="1:3" x14ac:dyDescent="0.3">
      <c r="A747" s="2" t="s">
        <v>753</v>
      </c>
      <c r="B747" s="681" t="str">
        <f t="shared" si="16"/>
        <v>R.3</v>
      </c>
      <c r="C747" s="687" t="str">
        <f>'10'!M55</f>
        <v>Ne</v>
      </c>
    </row>
    <row r="748" spans="1:3" x14ac:dyDescent="0.3">
      <c r="A748" s="2" t="s">
        <v>754</v>
      </c>
      <c r="B748" s="681" t="str">
        <f t="shared" si="16"/>
        <v>R.37</v>
      </c>
      <c r="C748" s="687" t="str">
        <f>'10'!M56</f>
        <v>Ne</v>
      </c>
    </row>
    <row r="749" spans="1:3" x14ac:dyDescent="0.3">
      <c r="A749" s="2" t="s">
        <v>755</v>
      </c>
      <c r="B749" s="681" t="str">
        <f t="shared" si="16"/>
        <v>R.39</v>
      </c>
      <c r="C749" s="687" t="str">
        <f>'10'!M57</f>
        <v>Ne</v>
      </c>
    </row>
    <row r="750" spans="1:3" x14ac:dyDescent="0.3">
      <c r="A750" s="2" t="s">
        <v>756</v>
      </c>
      <c r="B750" s="681" t="str">
        <f t="shared" si="16"/>
        <v>R.41</v>
      </c>
      <c r="C750" s="687" t="str">
        <f>'10'!M58</f>
        <v>Ne</v>
      </c>
    </row>
    <row r="751" spans="1:3" x14ac:dyDescent="0.3">
      <c r="A751" s="2" t="s">
        <v>757</v>
      </c>
      <c r="B751" s="681" t="str">
        <f t="shared" si="16"/>
        <v>R.42</v>
      </c>
      <c r="C751" s="687" t="str">
        <f>'10'!M59</f>
        <v>Ne</v>
      </c>
    </row>
    <row r="752" spans="1:3" x14ac:dyDescent="0.3">
      <c r="A752" s="2" t="s">
        <v>758</v>
      </c>
      <c r="B752" s="680" t="str">
        <f t="shared" si="16"/>
        <v>VPS rodiklių taikymas priemonei:</v>
      </c>
      <c r="C752" s="688"/>
    </row>
    <row r="753" spans="1:3" x14ac:dyDescent="0.3">
      <c r="A753" s="2" t="s">
        <v>759</v>
      </c>
      <c r="B753" s="681" t="str">
        <f t="shared" si="16"/>
        <v>KAZL-R.1</v>
      </c>
      <c r="C753" s="687" t="str">
        <f>'10'!M61</f>
        <v>Ne</v>
      </c>
    </row>
    <row r="754" spans="1:3" x14ac:dyDescent="0.3">
      <c r="A754" s="2" t="s">
        <v>760</v>
      </c>
      <c r="B754" s="681" t="str">
        <f t="shared" si="16"/>
        <v>KAZL-R.2</v>
      </c>
      <c r="C754" s="687" t="str">
        <f>'10'!M62</f>
        <v>Ne</v>
      </c>
    </row>
    <row r="755" spans="1:3" x14ac:dyDescent="0.3">
      <c r="A755" s="2" t="s">
        <v>761</v>
      </c>
      <c r="B755" s="681" t="str">
        <f t="shared" si="16"/>
        <v>KAZL-R.3</v>
      </c>
      <c r="C755" s="687" t="str">
        <f>'10'!M63</f>
        <v>Ne</v>
      </c>
    </row>
    <row r="756" spans="1:3" x14ac:dyDescent="0.3">
      <c r="A756" s="2" t="s">
        <v>762</v>
      </c>
      <c r="B756" s="681" t="str">
        <f t="shared" si="16"/>
        <v>KAZL-P.4</v>
      </c>
      <c r="C756" s="687" t="str">
        <f>'10'!M64</f>
        <v>Ne</v>
      </c>
    </row>
    <row r="757" spans="1:3" x14ac:dyDescent="0.3">
      <c r="A757" s="2" t="s">
        <v>763</v>
      </c>
      <c r="B757" s="681" t="str">
        <f t="shared" si="16"/>
        <v>KAZL-P.5</v>
      </c>
      <c r="C757" s="687" t="str">
        <f>'10'!M65</f>
        <v>Ne</v>
      </c>
    </row>
    <row r="758" spans="1:3" x14ac:dyDescent="0.3">
      <c r="A758" s="2" t="s">
        <v>764</v>
      </c>
      <c r="B758" s="681" t="str">
        <f t="shared" si="16"/>
        <v>KAZL-P.6</v>
      </c>
      <c r="C758" s="687" t="str">
        <f>'10'!M66</f>
        <v>Ne</v>
      </c>
    </row>
    <row r="759" spans="1:3" x14ac:dyDescent="0.3">
      <c r="A759" s="2" t="s">
        <v>765</v>
      </c>
      <c r="B759" s="681" t="str">
        <f t="shared" si="16"/>
        <v>KAZL-P.7</v>
      </c>
      <c r="C759" s="687" t="str">
        <f>'10'!M67</f>
        <v>Ne</v>
      </c>
    </row>
    <row r="760" spans="1:3" x14ac:dyDescent="0.3">
      <c r="A760" s="2" t="s">
        <v>766</v>
      </c>
      <c r="B760" s="681" t="str">
        <f t="shared" si="16"/>
        <v>KAZL-P.8</v>
      </c>
      <c r="C760" s="687" t="str">
        <f>'10'!M68</f>
        <v>Ne</v>
      </c>
    </row>
    <row r="761" spans="1:3" x14ac:dyDescent="0.3">
      <c r="A761" s="2" t="s">
        <v>767</v>
      </c>
      <c r="B761" s="681" t="str">
        <f t="shared" si="16"/>
        <v>KAZL-P.9</v>
      </c>
      <c r="C761" s="687" t="str">
        <f>'10'!M69</f>
        <v>Ne</v>
      </c>
    </row>
    <row r="762" spans="1:3" x14ac:dyDescent="0.3">
      <c r="A762" s="2" t="s">
        <v>768</v>
      </c>
      <c r="B762" s="683" t="str">
        <f t="shared" si="16"/>
        <v>KAZL-P.10</v>
      </c>
      <c r="C762" s="689" t="str">
        <f>'10'!M70</f>
        <v>Ne</v>
      </c>
    </row>
    <row r="763" spans="1:3" x14ac:dyDescent="0.3">
      <c r="A763" s="2" t="s">
        <v>769</v>
      </c>
      <c r="B763" s="675" t="str">
        <f t="shared" si="16"/>
        <v>F dalis. Pagal priemonę remiamų projektų pobūdis:</v>
      </c>
      <c r="C763" s="676"/>
    </row>
    <row r="764" spans="1:3" x14ac:dyDescent="0.3">
      <c r="A764" s="2" t="s">
        <v>770</v>
      </c>
      <c r="B764" s="671" t="str">
        <f t="shared" ref="B764:B773" si="17">B687</f>
        <v>Remiami pelno projektai</v>
      </c>
      <c r="C764" s="672" t="str">
        <f>'10'!M72</f>
        <v>Ne</v>
      </c>
    </row>
    <row r="765" spans="1:3" ht="57.6" x14ac:dyDescent="0.3">
      <c r="A765" s="2" t="s">
        <v>771</v>
      </c>
      <c r="B765" s="673" t="str">
        <f t="shared" si="17"/>
        <v>Remiami projektai, susiję su žinių perdavimu, įskaitant konsultacijas, mokymą ir keitimąsi žiniomis apie tvarią, ekonominę, socialinę, aplinką ir klimatą tausojančią veiklą (aktualu rodikliui L801)</v>
      </c>
      <c r="C765" s="672" t="str">
        <f>'10'!M73</f>
        <v>Ne</v>
      </c>
    </row>
    <row r="766" spans="1:3" ht="57.6" x14ac:dyDescent="0.3">
      <c r="A766" s="2" t="s">
        <v>772</v>
      </c>
      <c r="B766" s="673" t="str">
        <f t="shared" si="17"/>
        <v>Remiami projektai, susiję su gamintojų organizacijomis, vietinėmis rinkomis, trumpomis tiekimo grandinėmis ir kokybės schemomis, įskaitant paramą investicijoms, rinkodaros veiklą ir kt. (aktualu rodikliui L802)</v>
      </c>
      <c r="C766" s="672" t="str">
        <f>'10'!M74</f>
        <v>Ne</v>
      </c>
    </row>
    <row r="767" spans="1:3" ht="43.2" x14ac:dyDescent="0.3">
      <c r="A767" s="2" t="s">
        <v>773</v>
      </c>
      <c r="B767" s="673" t="str">
        <f t="shared" si="17"/>
        <v>Remiami projektai, susiję su atsinaujinančios energijos gamybos pajėgumais, įskaitant biologinę (aktualu rodikliui L803)</v>
      </c>
      <c r="C767" s="672" t="str">
        <f>'10'!M75</f>
        <v>Ne</v>
      </c>
    </row>
    <row r="768" spans="1:3" ht="43.2" x14ac:dyDescent="0.3">
      <c r="A768" s="2" t="s">
        <v>774</v>
      </c>
      <c r="B768" s="673" t="str">
        <f t="shared" si="17"/>
        <v>Remiami projektai, prisidedantys prie aplinkos tvarumo, klimato kaitos švelninimo bei prisitaikymo prie jos tikslų įgyvendinimo kaimo vietovėse (aktualu rodikliui L804)</v>
      </c>
      <c r="C768" s="672" t="str">
        <f>'10'!M76</f>
        <v>Ne</v>
      </c>
    </row>
    <row r="769" spans="1:3" ht="28.8" x14ac:dyDescent="0.3">
      <c r="A769" s="2" t="s">
        <v>775</v>
      </c>
      <c r="B769" s="673" t="str">
        <f t="shared" si="17"/>
        <v>Remiami projektai, kurie kuria darbo vietas (aktualu rodikliui L805)</v>
      </c>
      <c r="C769" s="672" t="str">
        <f>'10'!M77</f>
        <v>Ne</v>
      </c>
    </row>
    <row r="770" spans="1:3" ht="28.8" x14ac:dyDescent="0.3">
      <c r="A770" s="2" t="s">
        <v>776</v>
      </c>
      <c r="B770" s="673" t="str">
        <f t="shared" si="17"/>
        <v>Remiami kaimo verslų, įskaitant bioekonomiką, projektai (aktualu rodikliui L 806)</v>
      </c>
      <c r="C770" s="672" t="str">
        <f>'10'!M78</f>
        <v>Ne</v>
      </c>
    </row>
    <row r="771" spans="1:3" ht="28.8" x14ac:dyDescent="0.3">
      <c r="A771" s="2" t="s">
        <v>777</v>
      </c>
      <c r="B771" s="673" t="str">
        <f t="shared" si="17"/>
        <v>Remiami projektai, susiję su sumanių kaimų strategijomis (aktualu rodikliui L807)</v>
      </c>
      <c r="C771" s="672" t="str">
        <f>'10'!M79</f>
        <v>Ne</v>
      </c>
    </row>
    <row r="772" spans="1:3" ht="28.8" x14ac:dyDescent="0.3">
      <c r="A772" s="2" t="s">
        <v>778</v>
      </c>
      <c r="B772" s="673" t="str">
        <f t="shared" si="17"/>
        <v>Remiami projektai, gerinantys paslaugų prieinamumą ir infrastruktūrą (aktualu rodikliui L808)</v>
      </c>
      <c r="C772" s="672" t="str">
        <f>'10'!M80</f>
        <v>Ne</v>
      </c>
    </row>
    <row r="773" spans="1:3" ht="28.8" x14ac:dyDescent="0.3">
      <c r="A773" s="2" t="s">
        <v>779</v>
      </c>
      <c r="B773" s="673" t="str">
        <f t="shared" si="17"/>
        <v>Remiami socialinės įtraukties projektai (aktualu rodikliui L809)</v>
      </c>
      <c r="C773" s="672" t="str">
        <f>'10'!M81</f>
        <v>Ne</v>
      </c>
    </row>
    <row r="774" spans="1:3" x14ac:dyDescent="0.3">
      <c r="A774" s="2"/>
      <c r="B774" s="649"/>
      <c r="C774" s="685"/>
    </row>
    <row r="775" spans="1:3" x14ac:dyDescent="0.3">
      <c r="A775" s="1"/>
      <c r="B775" s="362"/>
      <c r="C775" s="686" t="str">
        <f>'10'!N6</f>
        <v>11 priemonė</v>
      </c>
    </row>
    <row r="776" spans="1:3" x14ac:dyDescent="0.3">
      <c r="A776" s="2" t="s">
        <v>188</v>
      </c>
      <c r="B776" s="509" t="str">
        <f>B699</f>
        <v>Priemonės pavadinimas</v>
      </c>
      <c r="C776" s="670">
        <f>'10'!N7</f>
        <v>0</v>
      </c>
    </row>
    <row r="777" spans="1:3" x14ac:dyDescent="0.3">
      <c r="A777" s="2" t="s">
        <v>189</v>
      </c>
      <c r="B777" s="671" t="str">
        <f t="shared" ref="B777:B840" si="18">B700</f>
        <v>Priemonės rūšis</v>
      </c>
      <c r="C777" s="670">
        <f>'10'!N8</f>
        <v>0</v>
      </c>
    </row>
    <row r="778" spans="1:3" x14ac:dyDescent="0.3">
      <c r="A778" s="2" t="s">
        <v>190</v>
      </c>
      <c r="B778" s="671" t="str">
        <f t="shared" si="18"/>
        <v>VVG teritorijos poreikių, kuriuos tenkina priemonė, skaičius</v>
      </c>
      <c r="C778" s="670">
        <f>'10'!N9</f>
        <v>0</v>
      </c>
    </row>
    <row r="779" spans="1:3" x14ac:dyDescent="0.3">
      <c r="A779" s="2" t="s">
        <v>191</v>
      </c>
      <c r="B779" s="671" t="str">
        <f t="shared" si="18"/>
        <v>BŽŪP tikslų, kuriuos įgyvendina priemonė, skaičius</v>
      </c>
      <c r="C779" s="670">
        <f>'10'!N10</f>
        <v>0</v>
      </c>
    </row>
    <row r="780" spans="1:3" x14ac:dyDescent="0.3">
      <c r="A780" s="2" t="s">
        <v>192</v>
      </c>
      <c r="B780" s="671" t="str">
        <f t="shared" si="18"/>
        <v>Pagrindinis BŽŪP tikslas, kurį įgyvendina VPS priemonė</v>
      </c>
      <c r="C780" s="672" t="str">
        <f>'10'!N11</f>
        <v>Pasirinkite</v>
      </c>
    </row>
    <row r="781" spans="1:3" ht="28.8" x14ac:dyDescent="0.3">
      <c r="A781" s="2" t="s">
        <v>193</v>
      </c>
      <c r="B781" s="673" t="str">
        <f t="shared" si="18"/>
        <v>Ar priemonė prisideda prie 4 konkretaus BŽŪP tikslo? (tikslas nurodytas 5 lape)</v>
      </c>
      <c r="C781" s="672" t="str">
        <f>'10'!N12</f>
        <v>Ne</v>
      </c>
    </row>
    <row r="782" spans="1:3" ht="28.8" x14ac:dyDescent="0.3">
      <c r="A782" s="2" t="s">
        <v>194</v>
      </c>
      <c r="B782" s="673" t="str">
        <f t="shared" si="18"/>
        <v>Ar priemonė prisideda prie 5 konkretaus BŽŪP tikslo? (tikslas nurodytas 5 lape)</v>
      </c>
      <c r="C782" s="672" t="str">
        <f>'10'!N13</f>
        <v>Ne</v>
      </c>
    </row>
    <row r="783" spans="1:3" ht="28.8" x14ac:dyDescent="0.3">
      <c r="A783" s="2" t="s">
        <v>195</v>
      </c>
      <c r="B783" s="673" t="str">
        <f t="shared" si="18"/>
        <v>Ar priemonė prisideda prie 6 konkretaus BŽŪP tikslo? (tikslas nurodytas 5 lape)</v>
      </c>
      <c r="C783" s="672" t="str">
        <f>'10'!N14</f>
        <v>Ne</v>
      </c>
    </row>
    <row r="784" spans="1:3" ht="28.8" x14ac:dyDescent="0.3">
      <c r="A784" s="2" t="s">
        <v>196</v>
      </c>
      <c r="B784" s="673" t="str">
        <f t="shared" si="18"/>
        <v>Ar priemonė prisideda prie 9 konkretaus BŽŪP tikslo? (tikslas nurodytas 5 lape)</v>
      </c>
      <c r="C784" s="672" t="str">
        <f>'10'!N15</f>
        <v>Ne</v>
      </c>
    </row>
    <row r="785" spans="1:3" x14ac:dyDescent="0.3">
      <c r="A785" s="2" t="s">
        <v>94</v>
      </c>
      <c r="B785" s="675" t="str">
        <f t="shared" si="18"/>
        <v>A dalis. Priemonės intervencijos logika:</v>
      </c>
      <c r="C785" s="676"/>
    </row>
    <row r="786" spans="1:3" ht="43.2" x14ac:dyDescent="0.3">
      <c r="A786" s="2" t="s">
        <v>197</v>
      </c>
      <c r="B786" s="673" t="str">
        <f t="shared" si="18"/>
        <v>Priemonės tikslas, ryšys su pagrindiniu BŽŪP tikslu ir VVG teritorijos poreikiais (problemomis ir (arba) potencialu), ryšys su VPS tema (jei taikoma)</v>
      </c>
      <c r="C786" s="677">
        <f>'10'!N17</f>
        <v>0</v>
      </c>
    </row>
    <row r="787" spans="1:3" x14ac:dyDescent="0.3">
      <c r="A787" s="2" t="s">
        <v>198</v>
      </c>
      <c r="B787" s="671" t="str">
        <f t="shared" si="18"/>
        <v>Pokytis, kurio siekiama VPS priemone</v>
      </c>
      <c r="C787" s="677">
        <f>'10'!N18</f>
        <v>0</v>
      </c>
    </row>
    <row r="788" spans="1:3" ht="28.8" x14ac:dyDescent="0.3">
      <c r="A788" s="2" t="s">
        <v>199</v>
      </c>
      <c r="B788" s="509" t="str">
        <f t="shared" si="18"/>
        <v>Kaip priemonė prisidės prie horizontalaus tikslo d įgyvendinimo? (pildoma, jei taikoma)</v>
      </c>
      <c r="C788" s="677">
        <f>'10'!N19</f>
        <v>0</v>
      </c>
    </row>
    <row r="789" spans="1:3" ht="28.8" x14ac:dyDescent="0.3">
      <c r="A789" s="2" t="s">
        <v>200</v>
      </c>
      <c r="B789" s="509" t="str">
        <f t="shared" si="18"/>
        <v>Kaip priemonė prisidės prie horizontalaus tikslo e įgyvendinimo? (pildoma, jei taikoma)</v>
      </c>
      <c r="C789" s="677">
        <f>'10'!N20</f>
        <v>0</v>
      </c>
    </row>
    <row r="790" spans="1:3" ht="28.8" x14ac:dyDescent="0.3">
      <c r="A790" s="2" t="s">
        <v>201</v>
      </c>
      <c r="B790" s="509" t="str">
        <f t="shared" si="18"/>
        <v>Kaip priemonė prisidės prie horizontalaus tikslo f įgyvendinimo? (pildoma, jei taikoma)</v>
      </c>
      <c r="C790" s="677">
        <f>'10'!N21</f>
        <v>0</v>
      </c>
    </row>
    <row r="791" spans="1:3" ht="28.8" x14ac:dyDescent="0.3">
      <c r="A791" s="2" t="s">
        <v>202</v>
      </c>
      <c r="B791" s="509" t="str">
        <f t="shared" si="18"/>
        <v>Kaip priemonė prisidės prie horizontalaus tikslo i įgyvendinimo? (pildoma, jei taikoma)</v>
      </c>
      <c r="C791" s="677">
        <f>'10'!N22</f>
        <v>0</v>
      </c>
    </row>
    <row r="792" spans="1:3" ht="28.8" x14ac:dyDescent="0.3">
      <c r="A792" s="2" t="s">
        <v>203</v>
      </c>
      <c r="B792" s="675" t="str">
        <f t="shared" si="18"/>
        <v>B dalis. Pareiškėjų ir projektų tinkamumo sąlygos, projektų atrankos principai:</v>
      </c>
      <c r="C792" s="676"/>
    </row>
    <row r="793" spans="1:3" x14ac:dyDescent="0.3">
      <c r="A793" s="2" t="s">
        <v>204</v>
      </c>
      <c r="B793" s="509" t="str">
        <f t="shared" si="18"/>
        <v>Pagal priemonę remiamos veiklos</v>
      </c>
      <c r="C793" s="677">
        <f>'10'!N24</f>
        <v>0</v>
      </c>
    </row>
    <row r="794" spans="1:3" ht="28.8" x14ac:dyDescent="0.3">
      <c r="A794" s="2" t="s">
        <v>205</v>
      </c>
      <c r="B794" s="671" t="str">
        <f t="shared" si="18"/>
        <v>Tinkami pareiškėjai ir partneriai (jei taikomas reikalavimas projektus įgyvendinti su partneriais)</v>
      </c>
      <c r="C794" s="677">
        <f>'10'!N25</f>
        <v>0</v>
      </c>
    </row>
    <row r="795" spans="1:3" ht="28.8" x14ac:dyDescent="0.3">
      <c r="A795" s="2" t="s">
        <v>206</v>
      </c>
      <c r="B795" s="671" t="str">
        <f t="shared" si="18"/>
        <v>Priemonės tikslinė grupė (pildoma, jei nesutampa su tinkamais pareiškėjais ir (arba) partneriais)</v>
      </c>
      <c r="C795" s="677">
        <f>'10'!N26</f>
        <v>0</v>
      </c>
    </row>
    <row r="796" spans="1:3" x14ac:dyDescent="0.3">
      <c r="A796" s="2" t="s">
        <v>725</v>
      </c>
      <c r="B796" s="509" t="str">
        <f t="shared" si="18"/>
        <v>Tinkamumo sąlygos pareiškėjams ir projektams</v>
      </c>
      <c r="C796" s="677">
        <f>'10'!N27</f>
        <v>0</v>
      </c>
    </row>
    <row r="797" spans="1:3" x14ac:dyDescent="0.3">
      <c r="A797" s="2" t="s">
        <v>726</v>
      </c>
      <c r="B797" s="673" t="str">
        <f t="shared" si="18"/>
        <v>Projektų atrankos principai</v>
      </c>
      <c r="C797" s="677">
        <f>'10'!N28</f>
        <v>0</v>
      </c>
    </row>
    <row r="798" spans="1:3" x14ac:dyDescent="0.3">
      <c r="A798" s="2" t="s">
        <v>727</v>
      </c>
      <c r="B798" s="509" t="str">
        <f t="shared" si="18"/>
        <v>Planuojamų kvietimų teikti paraiškas skaičius</v>
      </c>
      <c r="C798" s="670">
        <f>'10'!N29</f>
        <v>0</v>
      </c>
    </row>
    <row r="799" spans="1:3" x14ac:dyDescent="0.3">
      <c r="A799" s="2" t="s">
        <v>728</v>
      </c>
      <c r="B799" s="651" t="str">
        <f t="shared" si="18"/>
        <v>C dalis. Paramos dydžiai:</v>
      </c>
      <c r="C799" s="676"/>
    </row>
    <row r="800" spans="1:3" x14ac:dyDescent="0.3">
      <c r="A800" s="2" t="s">
        <v>729</v>
      </c>
      <c r="B800" s="509" t="str">
        <f t="shared" si="18"/>
        <v>Didžiausia paramos suma vietos projektui, Eur</v>
      </c>
      <c r="C800" s="677">
        <f>'10'!N31</f>
        <v>0</v>
      </c>
    </row>
    <row r="801" spans="1:3" x14ac:dyDescent="0.3">
      <c r="A801" s="2" t="s">
        <v>730</v>
      </c>
      <c r="B801" s="509" t="str">
        <f t="shared" si="18"/>
        <v xml:space="preserve">Paramos lyginamoji dalis, proc. </v>
      </c>
      <c r="C801" s="677">
        <f>'10'!N32</f>
        <v>0</v>
      </c>
    </row>
    <row r="802" spans="1:3" x14ac:dyDescent="0.3">
      <c r="A802" s="2" t="s">
        <v>731</v>
      </c>
      <c r="B802" s="509" t="str">
        <f t="shared" si="18"/>
        <v>Planuojama paramos suma priemonei, Eur</v>
      </c>
      <c r="C802" s="678">
        <f>'10'!N33</f>
        <v>0</v>
      </c>
    </row>
    <row r="803" spans="1:3" x14ac:dyDescent="0.3">
      <c r="A803" s="2" t="s">
        <v>732</v>
      </c>
      <c r="B803" s="509" t="str">
        <f t="shared" si="18"/>
        <v>Planuojama paremti projektų (rodiklis L700)</v>
      </c>
      <c r="C803" s="679">
        <f>'10'!N34</f>
        <v>0</v>
      </c>
    </row>
    <row r="804" spans="1:3" x14ac:dyDescent="0.3">
      <c r="A804" s="2" t="s">
        <v>733</v>
      </c>
      <c r="B804" s="509" t="str">
        <f t="shared" si="18"/>
        <v>Paaiškinimas, kaip nustatyta rodiklio L700 reikšmė</v>
      </c>
      <c r="C804" s="677">
        <f>'10'!N35</f>
        <v>0</v>
      </c>
    </row>
    <row r="805" spans="1:3" ht="28.8" x14ac:dyDescent="0.3">
      <c r="A805" s="2" t="s">
        <v>734</v>
      </c>
      <c r="B805" s="651" t="str">
        <f t="shared" si="18"/>
        <v>D dalis. Priemonės indėlis į ES ir nacionalinių horizontaliųjų principų įgyvendinimą:</v>
      </c>
      <c r="C805" s="676"/>
    </row>
    <row r="806" spans="1:3" x14ac:dyDescent="0.3">
      <c r="A806" s="2" t="s">
        <v>735</v>
      </c>
      <c r="B806" s="680" t="str">
        <f t="shared" si="18"/>
        <v>Subregioninės vietovės principas:</v>
      </c>
      <c r="C806" s="676"/>
    </row>
    <row r="807" spans="1:3" ht="28.8" x14ac:dyDescent="0.3">
      <c r="A807" s="2" t="s">
        <v>736</v>
      </c>
      <c r="B807" s="509" t="str">
        <f t="shared" si="18"/>
        <v>Ar siekiama, kad pagal priemonę finansuojami projektai apimtų visas VVG teritorijos seniūnijas?</v>
      </c>
      <c r="C807" s="672" t="str">
        <f>'10'!N38</f>
        <v>Ne</v>
      </c>
    </row>
    <row r="808" spans="1:3" x14ac:dyDescent="0.3">
      <c r="A808" s="2" t="s">
        <v>737</v>
      </c>
      <c r="B808" s="509" t="str">
        <f t="shared" si="18"/>
        <v>Pasirinkimo pagrindimas</v>
      </c>
      <c r="C808" s="677">
        <f>'10'!N39</f>
        <v>0</v>
      </c>
    </row>
    <row r="809" spans="1:3" x14ac:dyDescent="0.3">
      <c r="A809" s="2" t="s">
        <v>738</v>
      </c>
      <c r="B809" s="680" t="str">
        <f t="shared" si="18"/>
        <v>Partnerystės principas:</v>
      </c>
      <c r="C809" s="676"/>
    </row>
    <row r="810" spans="1:3" ht="28.8" x14ac:dyDescent="0.3">
      <c r="A810" s="2" t="s">
        <v>739</v>
      </c>
      <c r="B810" s="509" t="str">
        <f t="shared" si="18"/>
        <v>Ar siekiama, kad pagal priemonę finansuojami projektai būtų vykdomi su partneriais?</v>
      </c>
      <c r="C810" s="672" t="str">
        <f>'10'!N41</f>
        <v>Ne</v>
      </c>
    </row>
    <row r="811" spans="1:3" x14ac:dyDescent="0.3">
      <c r="A811" s="2" t="s">
        <v>740</v>
      </c>
      <c r="B811" s="509" t="str">
        <f t="shared" si="18"/>
        <v>Pasirinkimo pagrindimas</v>
      </c>
      <c r="C811" s="677">
        <f>'10'!N42</f>
        <v>0</v>
      </c>
    </row>
    <row r="812" spans="1:3" x14ac:dyDescent="0.3">
      <c r="A812" s="2" t="s">
        <v>741</v>
      </c>
      <c r="B812" s="680" t="str">
        <f t="shared" si="18"/>
        <v>Inovacijų principas:</v>
      </c>
      <c r="C812" s="676"/>
    </row>
    <row r="813" spans="1:3" ht="28.8" x14ac:dyDescent="0.3">
      <c r="A813" s="2" t="s">
        <v>742</v>
      </c>
      <c r="B813" s="509" t="str">
        <f t="shared" si="18"/>
        <v>Ar siekiama, kad pagal priemonę finansuojami projektai būtų skirti inovacijoms vietos lygiu diegti?</v>
      </c>
      <c r="C813" s="672" t="str">
        <f>'10'!N44</f>
        <v>Ne</v>
      </c>
    </row>
    <row r="814" spans="1:3" x14ac:dyDescent="0.3">
      <c r="A814" s="2" t="s">
        <v>743</v>
      </c>
      <c r="B814" s="509" t="str">
        <f t="shared" si="18"/>
        <v>Pasirinkimo pagrindimas</v>
      </c>
      <c r="C814" s="677">
        <f>'10'!N45</f>
        <v>0</v>
      </c>
    </row>
    <row r="815" spans="1:3" ht="28.8" x14ac:dyDescent="0.3">
      <c r="A815" s="2" t="s">
        <v>744</v>
      </c>
      <c r="B815" s="509" t="str">
        <f t="shared" si="18"/>
        <v>Planuojama paremti projektų, skirtų inovacijoms vietos lygiu diegti (rodiklis L710)</v>
      </c>
      <c r="C815" s="679">
        <f>'10'!N46</f>
        <v>0</v>
      </c>
    </row>
    <row r="816" spans="1:3" x14ac:dyDescent="0.3">
      <c r="A816" s="2" t="s">
        <v>745</v>
      </c>
      <c r="B816" s="680" t="str">
        <f t="shared" si="18"/>
        <v>Lyčių lygybė ir nediskriminavimas:</v>
      </c>
      <c r="C816" s="676"/>
    </row>
    <row r="817" spans="1:3" ht="28.8" x14ac:dyDescent="0.3">
      <c r="A817" s="2" t="s">
        <v>746</v>
      </c>
      <c r="B817" s="509" t="str">
        <f t="shared" si="18"/>
        <v>Ar pagal priemonę finansuojami projektai, skirti lyčių lygybei ir nediskriminavimui?</v>
      </c>
      <c r="C817" s="672" t="str">
        <f>'10'!N48</f>
        <v>Ne</v>
      </c>
    </row>
    <row r="818" spans="1:3" x14ac:dyDescent="0.3">
      <c r="A818" s="2" t="s">
        <v>747</v>
      </c>
      <c r="B818" s="509" t="str">
        <f t="shared" si="18"/>
        <v>Pasirinkimo pagrindimas (jei taip, kaip bus užtikrinta)</v>
      </c>
      <c r="C818" s="677">
        <f>'10'!N49</f>
        <v>0</v>
      </c>
    </row>
    <row r="819" spans="1:3" x14ac:dyDescent="0.3">
      <c r="A819" s="2" t="s">
        <v>748</v>
      </c>
      <c r="B819" s="680" t="str">
        <f t="shared" si="18"/>
        <v>Jaunimas:</v>
      </c>
      <c r="C819" s="676"/>
    </row>
    <row r="820" spans="1:3" x14ac:dyDescent="0.3">
      <c r="A820" s="2" t="s">
        <v>749</v>
      </c>
      <c r="B820" s="509" t="str">
        <f t="shared" si="18"/>
        <v>Ar pagal priemonę finansuojami projektai, skirti jaunimui?</v>
      </c>
      <c r="C820" s="672" t="str">
        <f>'10'!N51</f>
        <v>Ne</v>
      </c>
    </row>
    <row r="821" spans="1:3" x14ac:dyDescent="0.3">
      <c r="A821" s="2" t="s">
        <v>750</v>
      </c>
      <c r="B821" s="509" t="str">
        <f t="shared" si="18"/>
        <v>Pasirinkimo pagrindimas (jei taip, kaip bus užtikrinta)</v>
      </c>
      <c r="C821" s="677">
        <f>'10'!N52</f>
        <v>0</v>
      </c>
    </row>
    <row r="822" spans="1:3" x14ac:dyDescent="0.3">
      <c r="A822" s="2" t="s">
        <v>751</v>
      </c>
      <c r="B822" s="675" t="str">
        <f t="shared" si="18"/>
        <v>E dalis. Priemonės rezultato rodikliai:</v>
      </c>
      <c r="C822" s="676"/>
    </row>
    <row r="823" spans="1:3" x14ac:dyDescent="0.3">
      <c r="A823" s="2" t="s">
        <v>752</v>
      </c>
      <c r="B823" s="680" t="str">
        <f t="shared" si="18"/>
        <v>SP rezultato rodiklių taikymas priemonei:</v>
      </c>
      <c r="C823" s="676"/>
    </row>
    <row r="824" spans="1:3" x14ac:dyDescent="0.3">
      <c r="A824" s="2" t="s">
        <v>753</v>
      </c>
      <c r="B824" s="681" t="str">
        <f t="shared" si="18"/>
        <v>R.3</v>
      </c>
      <c r="C824" s="687" t="str">
        <f>'10'!N55</f>
        <v>Ne</v>
      </c>
    </row>
    <row r="825" spans="1:3" x14ac:dyDescent="0.3">
      <c r="A825" s="2" t="s">
        <v>754</v>
      </c>
      <c r="B825" s="681" t="str">
        <f t="shared" si="18"/>
        <v>R.37</v>
      </c>
      <c r="C825" s="687" t="str">
        <f>'10'!N56</f>
        <v>Ne</v>
      </c>
    </row>
    <row r="826" spans="1:3" x14ac:dyDescent="0.3">
      <c r="A826" s="2" t="s">
        <v>755</v>
      </c>
      <c r="B826" s="681" t="str">
        <f t="shared" si="18"/>
        <v>R.39</v>
      </c>
      <c r="C826" s="687" t="str">
        <f>'10'!N57</f>
        <v>Ne</v>
      </c>
    </row>
    <row r="827" spans="1:3" x14ac:dyDescent="0.3">
      <c r="A827" s="2" t="s">
        <v>756</v>
      </c>
      <c r="B827" s="681" t="str">
        <f t="shared" si="18"/>
        <v>R.41</v>
      </c>
      <c r="C827" s="687" t="str">
        <f>'10'!N58</f>
        <v>Ne</v>
      </c>
    </row>
    <row r="828" spans="1:3" x14ac:dyDescent="0.3">
      <c r="A828" s="2" t="s">
        <v>757</v>
      </c>
      <c r="B828" s="681" t="str">
        <f t="shared" si="18"/>
        <v>R.42</v>
      </c>
      <c r="C828" s="687" t="str">
        <f>'10'!N59</f>
        <v>Ne</v>
      </c>
    </row>
    <row r="829" spans="1:3" x14ac:dyDescent="0.3">
      <c r="A829" s="2" t="s">
        <v>758</v>
      </c>
      <c r="B829" s="680" t="str">
        <f t="shared" si="18"/>
        <v>VPS rodiklių taikymas priemonei:</v>
      </c>
      <c r="C829" s="688"/>
    </row>
    <row r="830" spans="1:3" x14ac:dyDescent="0.3">
      <c r="A830" s="2" t="s">
        <v>759</v>
      </c>
      <c r="B830" s="681" t="str">
        <f t="shared" si="18"/>
        <v>KAZL-R.1</v>
      </c>
      <c r="C830" s="687" t="str">
        <f>'10'!N61</f>
        <v>Ne</v>
      </c>
    </row>
    <row r="831" spans="1:3" x14ac:dyDescent="0.3">
      <c r="A831" s="2" t="s">
        <v>760</v>
      </c>
      <c r="B831" s="681" t="str">
        <f t="shared" si="18"/>
        <v>KAZL-R.2</v>
      </c>
      <c r="C831" s="687" t="str">
        <f>'10'!N62</f>
        <v>Ne</v>
      </c>
    </row>
    <row r="832" spans="1:3" x14ac:dyDescent="0.3">
      <c r="A832" s="2" t="s">
        <v>761</v>
      </c>
      <c r="B832" s="681" t="str">
        <f t="shared" si="18"/>
        <v>KAZL-R.3</v>
      </c>
      <c r="C832" s="687" t="str">
        <f>'10'!N63</f>
        <v>Ne</v>
      </c>
    </row>
    <row r="833" spans="1:3" x14ac:dyDescent="0.3">
      <c r="A833" s="2" t="s">
        <v>762</v>
      </c>
      <c r="B833" s="681" t="str">
        <f t="shared" si="18"/>
        <v>KAZL-P.4</v>
      </c>
      <c r="C833" s="687" t="str">
        <f>'10'!N64</f>
        <v>Ne</v>
      </c>
    </row>
    <row r="834" spans="1:3" x14ac:dyDescent="0.3">
      <c r="A834" s="2" t="s">
        <v>763</v>
      </c>
      <c r="B834" s="681" t="str">
        <f t="shared" si="18"/>
        <v>KAZL-P.5</v>
      </c>
      <c r="C834" s="687" t="str">
        <f>'10'!N65</f>
        <v>Ne</v>
      </c>
    </row>
    <row r="835" spans="1:3" x14ac:dyDescent="0.3">
      <c r="A835" s="2" t="s">
        <v>764</v>
      </c>
      <c r="B835" s="681" t="str">
        <f t="shared" si="18"/>
        <v>KAZL-P.6</v>
      </c>
      <c r="C835" s="687" t="str">
        <f>'10'!N66</f>
        <v>Ne</v>
      </c>
    </row>
    <row r="836" spans="1:3" x14ac:dyDescent="0.3">
      <c r="A836" s="2" t="s">
        <v>765</v>
      </c>
      <c r="B836" s="681" t="str">
        <f t="shared" si="18"/>
        <v>KAZL-P.7</v>
      </c>
      <c r="C836" s="687" t="str">
        <f>'10'!N67</f>
        <v>Ne</v>
      </c>
    </row>
    <row r="837" spans="1:3" x14ac:dyDescent="0.3">
      <c r="A837" s="2" t="s">
        <v>766</v>
      </c>
      <c r="B837" s="681" t="str">
        <f t="shared" si="18"/>
        <v>KAZL-P.8</v>
      </c>
      <c r="C837" s="687" t="str">
        <f>'10'!N68</f>
        <v>Ne</v>
      </c>
    </row>
    <row r="838" spans="1:3" x14ac:dyDescent="0.3">
      <c r="A838" s="2" t="s">
        <v>767</v>
      </c>
      <c r="B838" s="681" t="str">
        <f t="shared" si="18"/>
        <v>KAZL-P.9</v>
      </c>
      <c r="C838" s="687" t="str">
        <f>'10'!N69</f>
        <v>Ne</v>
      </c>
    </row>
    <row r="839" spans="1:3" x14ac:dyDescent="0.3">
      <c r="A839" s="2" t="s">
        <v>768</v>
      </c>
      <c r="B839" s="683" t="str">
        <f t="shared" si="18"/>
        <v>KAZL-P.10</v>
      </c>
      <c r="C839" s="689" t="str">
        <f>'10'!N70</f>
        <v>Ne</v>
      </c>
    </row>
    <row r="840" spans="1:3" x14ac:dyDescent="0.3">
      <c r="A840" s="2" t="s">
        <v>769</v>
      </c>
      <c r="B840" s="675" t="str">
        <f t="shared" si="18"/>
        <v>F dalis. Pagal priemonę remiamų projektų pobūdis:</v>
      </c>
      <c r="C840" s="676"/>
    </row>
    <row r="841" spans="1:3" x14ac:dyDescent="0.3">
      <c r="A841" s="2" t="s">
        <v>770</v>
      </c>
      <c r="B841" s="671" t="str">
        <f t="shared" ref="B841:B850" si="19">B764</f>
        <v>Remiami pelno projektai</v>
      </c>
      <c r="C841" s="672" t="str">
        <f>'10'!N72</f>
        <v>Ne</v>
      </c>
    </row>
    <row r="842" spans="1:3" ht="57.6" x14ac:dyDescent="0.3">
      <c r="A842" s="2" t="s">
        <v>771</v>
      </c>
      <c r="B842" s="673" t="str">
        <f t="shared" si="19"/>
        <v>Remiami projektai, susiję su žinių perdavimu, įskaitant konsultacijas, mokymą ir keitimąsi žiniomis apie tvarią, ekonominę, socialinę, aplinką ir klimatą tausojančią veiklą (aktualu rodikliui L801)</v>
      </c>
      <c r="C842" s="672" t="str">
        <f>'10'!N73</f>
        <v>Ne</v>
      </c>
    </row>
    <row r="843" spans="1:3" ht="57.6" x14ac:dyDescent="0.3">
      <c r="A843" s="2" t="s">
        <v>772</v>
      </c>
      <c r="B843" s="673" t="str">
        <f t="shared" si="19"/>
        <v>Remiami projektai, susiję su gamintojų organizacijomis, vietinėmis rinkomis, trumpomis tiekimo grandinėmis ir kokybės schemomis, įskaitant paramą investicijoms, rinkodaros veiklą ir kt. (aktualu rodikliui L802)</v>
      </c>
      <c r="C843" s="672" t="str">
        <f>'10'!N74</f>
        <v>Ne</v>
      </c>
    </row>
    <row r="844" spans="1:3" ht="43.2" x14ac:dyDescent="0.3">
      <c r="A844" s="2" t="s">
        <v>773</v>
      </c>
      <c r="B844" s="673" t="str">
        <f t="shared" si="19"/>
        <v>Remiami projektai, susiję su atsinaujinančios energijos gamybos pajėgumais, įskaitant biologinę (aktualu rodikliui L803)</v>
      </c>
      <c r="C844" s="672" t="str">
        <f>'10'!N75</f>
        <v>Ne</v>
      </c>
    </row>
    <row r="845" spans="1:3" ht="43.2" x14ac:dyDescent="0.3">
      <c r="A845" s="2" t="s">
        <v>774</v>
      </c>
      <c r="B845" s="673" t="str">
        <f t="shared" si="19"/>
        <v>Remiami projektai, prisidedantys prie aplinkos tvarumo, klimato kaitos švelninimo bei prisitaikymo prie jos tikslų įgyvendinimo kaimo vietovėse (aktualu rodikliui L804)</v>
      </c>
      <c r="C845" s="672" t="str">
        <f>'10'!N76</f>
        <v>Ne</v>
      </c>
    </row>
    <row r="846" spans="1:3" ht="28.8" x14ac:dyDescent="0.3">
      <c r="A846" s="2" t="s">
        <v>775</v>
      </c>
      <c r="B846" s="673" t="str">
        <f t="shared" si="19"/>
        <v>Remiami projektai, kurie kuria darbo vietas (aktualu rodikliui L805)</v>
      </c>
      <c r="C846" s="672" t="str">
        <f>'10'!N77</f>
        <v>Ne</v>
      </c>
    </row>
    <row r="847" spans="1:3" ht="28.8" x14ac:dyDescent="0.3">
      <c r="A847" s="2" t="s">
        <v>776</v>
      </c>
      <c r="B847" s="673" t="str">
        <f t="shared" si="19"/>
        <v>Remiami kaimo verslų, įskaitant bioekonomiką, projektai (aktualu rodikliui L 806)</v>
      </c>
      <c r="C847" s="672" t="str">
        <f>'10'!N78</f>
        <v>Ne</v>
      </c>
    </row>
    <row r="848" spans="1:3" ht="28.8" x14ac:dyDescent="0.3">
      <c r="A848" s="2" t="s">
        <v>777</v>
      </c>
      <c r="B848" s="673" t="str">
        <f t="shared" si="19"/>
        <v>Remiami projektai, susiję su sumanių kaimų strategijomis (aktualu rodikliui L807)</v>
      </c>
      <c r="C848" s="672" t="str">
        <f>'10'!N79</f>
        <v>Ne</v>
      </c>
    </row>
    <row r="849" spans="1:3" ht="28.8" x14ac:dyDescent="0.3">
      <c r="A849" s="2" t="s">
        <v>778</v>
      </c>
      <c r="B849" s="673" t="str">
        <f t="shared" si="19"/>
        <v>Remiami projektai, gerinantys paslaugų prieinamumą ir infrastruktūrą (aktualu rodikliui L808)</v>
      </c>
      <c r="C849" s="672" t="str">
        <f>'10'!N80</f>
        <v>Ne</v>
      </c>
    </row>
    <row r="850" spans="1:3" ht="28.8" x14ac:dyDescent="0.3">
      <c r="A850" s="2" t="s">
        <v>779</v>
      </c>
      <c r="B850" s="673" t="str">
        <f t="shared" si="19"/>
        <v>Remiami socialinės įtraukties projektai (aktualu rodikliui L809)</v>
      </c>
      <c r="C850" s="672" t="str">
        <f>'10'!N81</f>
        <v>Ne</v>
      </c>
    </row>
    <row r="851" spans="1:3" x14ac:dyDescent="0.3">
      <c r="B851" s="649"/>
      <c r="C851" s="685"/>
    </row>
    <row r="852" spans="1:3" x14ac:dyDescent="0.3">
      <c r="A852" s="1"/>
      <c r="B852" s="362"/>
      <c r="C852" s="686" t="str">
        <f>'10'!O6</f>
        <v>12 priemonė</v>
      </c>
    </row>
    <row r="853" spans="1:3" x14ac:dyDescent="0.3">
      <c r="A853" s="2" t="s">
        <v>188</v>
      </c>
      <c r="B853" s="509" t="str">
        <f>B776</f>
        <v>Priemonės pavadinimas</v>
      </c>
      <c r="C853" s="670">
        <f>'10'!O7</f>
        <v>0</v>
      </c>
    </row>
    <row r="854" spans="1:3" x14ac:dyDescent="0.3">
      <c r="A854" s="2" t="s">
        <v>189</v>
      </c>
      <c r="B854" s="671" t="str">
        <f t="shared" ref="B854:B917" si="20">B777</f>
        <v>Priemonės rūšis</v>
      </c>
      <c r="C854" s="670">
        <f>'10'!O8</f>
        <v>0</v>
      </c>
    </row>
    <row r="855" spans="1:3" x14ac:dyDescent="0.3">
      <c r="A855" s="2" t="s">
        <v>190</v>
      </c>
      <c r="B855" s="671" t="str">
        <f t="shared" si="20"/>
        <v>VVG teritorijos poreikių, kuriuos tenkina priemonė, skaičius</v>
      </c>
      <c r="C855" s="670">
        <f>'10'!O9</f>
        <v>0</v>
      </c>
    </row>
    <row r="856" spans="1:3" x14ac:dyDescent="0.3">
      <c r="A856" s="2" t="s">
        <v>191</v>
      </c>
      <c r="B856" s="671" t="str">
        <f t="shared" si="20"/>
        <v>BŽŪP tikslų, kuriuos įgyvendina priemonė, skaičius</v>
      </c>
      <c r="C856" s="670">
        <f>'10'!O10</f>
        <v>0</v>
      </c>
    </row>
    <row r="857" spans="1:3" x14ac:dyDescent="0.3">
      <c r="A857" s="2" t="s">
        <v>192</v>
      </c>
      <c r="B857" s="671" t="str">
        <f t="shared" si="20"/>
        <v>Pagrindinis BŽŪP tikslas, kurį įgyvendina VPS priemonė</v>
      </c>
      <c r="C857" s="672" t="str">
        <f>'10'!O11</f>
        <v>Pasirinkite</v>
      </c>
    </row>
    <row r="858" spans="1:3" ht="28.8" x14ac:dyDescent="0.3">
      <c r="A858" s="2" t="s">
        <v>193</v>
      </c>
      <c r="B858" s="673" t="str">
        <f t="shared" si="20"/>
        <v>Ar priemonė prisideda prie 4 konkretaus BŽŪP tikslo? (tikslas nurodytas 5 lape)</v>
      </c>
      <c r="C858" s="672" t="str">
        <f>'10'!O12</f>
        <v>Ne</v>
      </c>
    </row>
    <row r="859" spans="1:3" ht="28.8" x14ac:dyDescent="0.3">
      <c r="A859" s="2" t="s">
        <v>194</v>
      </c>
      <c r="B859" s="673" t="str">
        <f t="shared" si="20"/>
        <v>Ar priemonė prisideda prie 5 konkretaus BŽŪP tikslo? (tikslas nurodytas 5 lape)</v>
      </c>
      <c r="C859" s="672" t="str">
        <f>'10'!O13</f>
        <v>Ne</v>
      </c>
    </row>
    <row r="860" spans="1:3" ht="28.8" x14ac:dyDescent="0.3">
      <c r="A860" s="2" t="s">
        <v>195</v>
      </c>
      <c r="B860" s="673" t="str">
        <f t="shared" si="20"/>
        <v>Ar priemonė prisideda prie 6 konkretaus BŽŪP tikslo? (tikslas nurodytas 5 lape)</v>
      </c>
      <c r="C860" s="672" t="str">
        <f>'10'!O14</f>
        <v>Ne</v>
      </c>
    </row>
    <row r="861" spans="1:3" ht="28.8" x14ac:dyDescent="0.3">
      <c r="A861" s="2" t="s">
        <v>196</v>
      </c>
      <c r="B861" s="673" t="str">
        <f t="shared" si="20"/>
        <v>Ar priemonė prisideda prie 9 konkretaus BŽŪP tikslo? (tikslas nurodytas 5 lape)</v>
      </c>
      <c r="C861" s="672" t="str">
        <f>'10'!O15</f>
        <v>Ne</v>
      </c>
    </row>
    <row r="862" spans="1:3" x14ac:dyDescent="0.3">
      <c r="A862" s="2" t="s">
        <v>94</v>
      </c>
      <c r="B862" s="675" t="str">
        <f t="shared" si="20"/>
        <v>A dalis. Priemonės intervencijos logika:</v>
      </c>
      <c r="C862" s="676"/>
    </row>
    <row r="863" spans="1:3" ht="43.2" x14ac:dyDescent="0.3">
      <c r="A863" s="2" t="s">
        <v>197</v>
      </c>
      <c r="B863" s="673" t="str">
        <f t="shared" si="20"/>
        <v>Priemonės tikslas, ryšys su pagrindiniu BŽŪP tikslu ir VVG teritorijos poreikiais (problemomis ir (arba) potencialu), ryšys su VPS tema (jei taikoma)</v>
      </c>
      <c r="C863" s="677">
        <f>'10'!O17</f>
        <v>0</v>
      </c>
    </row>
    <row r="864" spans="1:3" x14ac:dyDescent="0.3">
      <c r="A864" s="2" t="s">
        <v>198</v>
      </c>
      <c r="B864" s="671" t="str">
        <f t="shared" si="20"/>
        <v>Pokytis, kurio siekiama VPS priemone</v>
      </c>
      <c r="C864" s="677">
        <f>'10'!O18</f>
        <v>0</v>
      </c>
    </row>
    <row r="865" spans="1:3" ht="28.8" x14ac:dyDescent="0.3">
      <c r="A865" s="2" t="s">
        <v>199</v>
      </c>
      <c r="B865" s="509" t="str">
        <f t="shared" si="20"/>
        <v>Kaip priemonė prisidės prie horizontalaus tikslo d įgyvendinimo? (pildoma, jei taikoma)</v>
      </c>
      <c r="C865" s="677">
        <f>'10'!O19</f>
        <v>0</v>
      </c>
    </row>
    <row r="866" spans="1:3" ht="28.8" x14ac:dyDescent="0.3">
      <c r="A866" s="2" t="s">
        <v>200</v>
      </c>
      <c r="B866" s="509" t="str">
        <f t="shared" si="20"/>
        <v>Kaip priemonė prisidės prie horizontalaus tikslo e įgyvendinimo? (pildoma, jei taikoma)</v>
      </c>
      <c r="C866" s="677">
        <f>'10'!O20</f>
        <v>0</v>
      </c>
    </row>
    <row r="867" spans="1:3" ht="28.8" x14ac:dyDescent="0.3">
      <c r="A867" s="2" t="s">
        <v>201</v>
      </c>
      <c r="B867" s="509" t="str">
        <f t="shared" si="20"/>
        <v>Kaip priemonė prisidės prie horizontalaus tikslo f įgyvendinimo? (pildoma, jei taikoma)</v>
      </c>
      <c r="C867" s="677">
        <f>'10'!O21</f>
        <v>0</v>
      </c>
    </row>
    <row r="868" spans="1:3" ht="28.8" x14ac:dyDescent="0.3">
      <c r="A868" s="2" t="s">
        <v>202</v>
      </c>
      <c r="B868" s="509" t="str">
        <f t="shared" si="20"/>
        <v>Kaip priemonė prisidės prie horizontalaus tikslo i įgyvendinimo? (pildoma, jei taikoma)</v>
      </c>
      <c r="C868" s="677">
        <f>'10'!O22</f>
        <v>0</v>
      </c>
    </row>
    <row r="869" spans="1:3" ht="28.8" x14ac:dyDescent="0.3">
      <c r="A869" s="2" t="s">
        <v>203</v>
      </c>
      <c r="B869" s="675" t="str">
        <f t="shared" si="20"/>
        <v>B dalis. Pareiškėjų ir projektų tinkamumo sąlygos, projektų atrankos principai:</v>
      </c>
      <c r="C869" s="676"/>
    </row>
    <row r="870" spans="1:3" x14ac:dyDescent="0.3">
      <c r="A870" s="2" t="s">
        <v>204</v>
      </c>
      <c r="B870" s="509" t="str">
        <f t="shared" si="20"/>
        <v>Pagal priemonę remiamos veiklos</v>
      </c>
      <c r="C870" s="677">
        <f>'10'!O24</f>
        <v>0</v>
      </c>
    </row>
    <row r="871" spans="1:3" ht="28.8" x14ac:dyDescent="0.3">
      <c r="A871" s="2" t="s">
        <v>205</v>
      </c>
      <c r="B871" s="671" t="str">
        <f t="shared" si="20"/>
        <v>Tinkami pareiškėjai ir partneriai (jei taikomas reikalavimas projektus įgyvendinti su partneriais)</v>
      </c>
      <c r="C871" s="677">
        <f>'10'!O25</f>
        <v>0</v>
      </c>
    </row>
    <row r="872" spans="1:3" ht="28.8" x14ac:dyDescent="0.3">
      <c r="A872" s="2" t="s">
        <v>206</v>
      </c>
      <c r="B872" s="671" t="str">
        <f t="shared" si="20"/>
        <v>Priemonės tikslinė grupė (pildoma, jei nesutampa su tinkamais pareiškėjais ir (arba) partneriais)</v>
      </c>
      <c r="C872" s="677">
        <f>'10'!O26</f>
        <v>0</v>
      </c>
    </row>
    <row r="873" spans="1:3" x14ac:dyDescent="0.3">
      <c r="A873" s="2" t="s">
        <v>725</v>
      </c>
      <c r="B873" s="509" t="str">
        <f t="shared" si="20"/>
        <v>Tinkamumo sąlygos pareiškėjams ir projektams</v>
      </c>
      <c r="C873" s="677">
        <f>'10'!O27</f>
        <v>0</v>
      </c>
    </row>
    <row r="874" spans="1:3" x14ac:dyDescent="0.3">
      <c r="A874" s="2" t="s">
        <v>726</v>
      </c>
      <c r="B874" s="673" t="str">
        <f t="shared" si="20"/>
        <v>Projektų atrankos principai</v>
      </c>
      <c r="C874" s="677">
        <f>'10'!O28</f>
        <v>0</v>
      </c>
    </row>
    <row r="875" spans="1:3" x14ac:dyDescent="0.3">
      <c r="A875" s="2" t="s">
        <v>727</v>
      </c>
      <c r="B875" s="509" t="str">
        <f t="shared" si="20"/>
        <v>Planuojamų kvietimų teikti paraiškas skaičius</v>
      </c>
      <c r="C875" s="670">
        <f>'10'!O29</f>
        <v>0</v>
      </c>
    </row>
    <row r="876" spans="1:3" x14ac:dyDescent="0.3">
      <c r="A876" s="2" t="s">
        <v>728</v>
      </c>
      <c r="B876" s="651" t="str">
        <f t="shared" si="20"/>
        <v>C dalis. Paramos dydžiai:</v>
      </c>
      <c r="C876" s="676"/>
    </row>
    <row r="877" spans="1:3" x14ac:dyDescent="0.3">
      <c r="A877" s="2" t="s">
        <v>729</v>
      </c>
      <c r="B877" s="509" t="str">
        <f t="shared" si="20"/>
        <v>Didžiausia paramos suma vietos projektui, Eur</v>
      </c>
      <c r="C877" s="677">
        <f>'10'!O31</f>
        <v>0</v>
      </c>
    </row>
    <row r="878" spans="1:3" x14ac:dyDescent="0.3">
      <c r="A878" s="2" t="s">
        <v>730</v>
      </c>
      <c r="B878" s="509" t="str">
        <f t="shared" si="20"/>
        <v xml:space="preserve">Paramos lyginamoji dalis, proc. </v>
      </c>
      <c r="C878" s="677">
        <f>'10'!O32</f>
        <v>0</v>
      </c>
    </row>
    <row r="879" spans="1:3" x14ac:dyDescent="0.3">
      <c r="A879" s="2" t="s">
        <v>731</v>
      </c>
      <c r="B879" s="509" t="str">
        <f t="shared" si="20"/>
        <v>Planuojama paramos suma priemonei, Eur</v>
      </c>
      <c r="C879" s="678">
        <f>'10'!O33</f>
        <v>0</v>
      </c>
    </row>
    <row r="880" spans="1:3" x14ac:dyDescent="0.3">
      <c r="A880" s="2" t="s">
        <v>732</v>
      </c>
      <c r="B880" s="509" t="str">
        <f t="shared" si="20"/>
        <v>Planuojama paremti projektų (rodiklis L700)</v>
      </c>
      <c r="C880" s="679">
        <f>'10'!O34</f>
        <v>0</v>
      </c>
    </row>
    <row r="881" spans="1:3" x14ac:dyDescent="0.3">
      <c r="A881" s="2" t="s">
        <v>733</v>
      </c>
      <c r="B881" s="509" t="str">
        <f t="shared" si="20"/>
        <v>Paaiškinimas, kaip nustatyta rodiklio L700 reikšmė</v>
      </c>
      <c r="C881" s="677">
        <f>'10'!O35</f>
        <v>0</v>
      </c>
    </row>
    <row r="882" spans="1:3" ht="28.8" x14ac:dyDescent="0.3">
      <c r="A882" s="2" t="s">
        <v>734</v>
      </c>
      <c r="B882" s="651" t="str">
        <f t="shared" si="20"/>
        <v>D dalis. Priemonės indėlis į ES ir nacionalinių horizontaliųjų principų įgyvendinimą:</v>
      </c>
      <c r="C882" s="676"/>
    </row>
    <row r="883" spans="1:3" x14ac:dyDescent="0.3">
      <c r="A883" s="2" t="s">
        <v>735</v>
      </c>
      <c r="B883" s="680" t="str">
        <f t="shared" si="20"/>
        <v>Subregioninės vietovės principas:</v>
      </c>
      <c r="C883" s="676"/>
    </row>
    <row r="884" spans="1:3" ht="28.8" x14ac:dyDescent="0.3">
      <c r="A884" s="2" t="s">
        <v>736</v>
      </c>
      <c r="B884" s="509" t="str">
        <f t="shared" si="20"/>
        <v>Ar siekiama, kad pagal priemonę finansuojami projektai apimtų visas VVG teritorijos seniūnijas?</v>
      </c>
      <c r="C884" s="672" t="str">
        <f>'10'!O38</f>
        <v>Ne</v>
      </c>
    </row>
    <row r="885" spans="1:3" x14ac:dyDescent="0.3">
      <c r="A885" s="2" t="s">
        <v>737</v>
      </c>
      <c r="B885" s="509" t="str">
        <f t="shared" si="20"/>
        <v>Pasirinkimo pagrindimas</v>
      </c>
      <c r="C885" s="677">
        <f>'10'!O39</f>
        <v>0</v>
      </c>
    </row>
    <row r="886" spans="1:3" x14ac:dyDescent="0.3">
      <c r="A886" s="2" t="s">
        <v>738</v>
      </c>
      <c r="B886" s="680" t="str">
        <f t="shared" si="20"/>
        <v>Partnerystės principas:</v>
      </c>
      <c r="C886" s="676"/>
    </row>
    <row r="887" spans="1:3" ht="28.8" x14ac:dyDescent="0.3">
      <c r="A887" s="2" t="s">
        <v>739</v>
      </c>
      <c r="B887" s="509" t="str">
        <f t="shared" si="20"/>
        <v>Ar siekiama, kad pagal priemonę finansuojami projektai būtų vykdomi su partneriais?</v>
      </c>
      <c r="C887" s="672" t="str">
        <f>'10'!O41</f>
        <v>Ne</v>
      </c>
    </row>
    <row r="888" spans="1:3" x14ac:dyDescent="0.3">
      <c r="A888" s="2" t="s">
        <v>740</v>
      </c>
      <c r="B888" s="509" t="str">
        <f t="shared" si="20"/>
        <v>Pasirinkimo pagrindimas</v>
      </c>
      <c r="C888" s="677">
        <f>'10'!O42</f>
        <v>0</v>
      </c>
    </row>
    <row r="889" spans="1:3" x14ac:dyDescent="0.3">
      <c r="A889" s="2" t="s">
        <v>741</v>
      </c>
      <c r="B889" s="680" t="str">
        <f t="shared" si="20"/>
        <v>Inovacijų principas:</v>
      </c>
      <c r="C889" s="676"/>
    </row>
    <row r="890" spans="1:3" ht="28.8" x14ac:dyDescent="0.3">
      <c r="A890" s="2" t="s">
        <v>742</v>
      </c>
      <c r="B890" s="509" t="str">
        <f t="shared" si="20"/>
        <v>Ar siekiama, kad pagal priemonę finansuojami projektai būtų skirti inovacijoms vietos lygiu diegti?</v>
      </c>
      <c r="C890" s="672" t="str">
        <f>'10'!O44</f>
        <v>Ne</v>
      </c>
    </row>
    <row r="891" spans="1:3" x14ac:dyDescent="0.3">
      <c r="A891" s="2" t="s">
        <v>743</v>
      </c>
      <c r="B891" s="509" t="str">
        <f t="shared" si="20"/>
        <v>Pasirinkimo pagrindimas</v>
      </c>
      <c r="C891" s="677">
        <f>'10'!O45</f>
        <v>0</v>
      </c>
    </row>
    <row r="892" spans="1:3" ht="28.8" x14ac:dyDescent="0.3">
      <c r="A892" s="2" t="s">
        <v>744</v>
      </c>
      <c r="B892" s="509" t="str">
        <f t="shared" si="20"/>
        <v>Planuojama paremti projektų, skirtų inovacijoms vietos lygiu diegti (rodiklis L710)</v>
      </c>
      <c r="C892" s="679">
        <f>'10'!O46</f>
        <v>0</v>
      </c>
    </row>
    <row r="893" spans="1:3" x14ac:dyDescent="0.3">
      <c r="A893" s="2" t="s">
        <v>745</v>
      </c>
      <c r="B893" s="680" t="str">
        <f t="shared" si="20"/>
        <v>Lyčių lygybė ir nediskriminavimas:</v>
      </c>
      <c r="C893" s="676"/>
    </row>
    <row r="894" spans="1:3" ht="28.8" x14ac:dyDescent="0.3">
      <c r="A894" s="2" t="s">
        <v>746</v>
      </c>
      <c r="B894" s="509" t="str">
        <f t="shared" si="20"/>
        <v>Ar pagal priemonę finansuojami projektai, skirti lyčių lygybei ir nediskriminavimui?</v>
      </c>
      <c r="C894" s="672" t="str">
        <f>'10'!O48</f>
        <v>Ne</v>
      </c>
    </row>
    <row r="895" spans="1:3" x14ac:dyDescent="0.3">
      <c r="A895" s="2" t="s">
        <v>747</v>
      </c>
      <c r="B895" s="509" t="str">
        <f t="shared" si="20"/>
        <v>Pasirinkimo pagrindimas (jei taip, kaip bus užtikrinta)</v>
      </c>
      <c r="C895" s="677">
        <f>'10'!O49</f>
        <v>0</v>
      </c>
    </row>
    <row r="896" spans="1:3" x14ac:dyDescent="0.3">
      <c r="A896" s="2" t="s">
        <v>748</v>
      </c>
      <c r="B896" s="680" t="str">
        <f t="shared" si="20"/>
        <v>Jaunimas:</v>
      </c>
      <c r="C896" s="676"/>
    </row>
    <row r="897" spans="1:3" x14ac:dyDescent="0.3">
      <c r="A897" s="2" t="s">
        <v>749</v>
      </c>
      <c r="B897" s="509" t="str">
        <f t="shared" si="20"/>
        <v>Ar pagal priemonę finansuojami projektai, skirti jaunimui?</v>
      </c>
      <c r="C897" s="672" t="str">
        <f>'10'!O51</f>
        <v>Ne</v>
      </c>
    </row>
    <row r="898" spans="1:3" x14ac:dyDescent="0.3">
      <c r="A898" s="2" t="s">
        <v>750</v>
      </c>
      <c r="B898" s="509" t="str">
        <f t="shared" si="20"/>
        <v>Pasirinkimo pagrindimas (jei taip, kaip bus užtikrinta)</v>
      </c>
      <c r="C898" s="677">
        <f>'10'!O52</f>
        <v>0</v>
      </c>
    </row>
    <row r="899" spans="1:3" x14ac:dyDescent="0.3">
      <c r="A899" s="2" t="s">
        <v>751</v>
      </c>
      <c r="B899" s="675" t="str">
        <f t="shared" si="20"/>
        <v>E dalis. Priemonės rezultato rodikliai:</v>
      </c>
      <c r="C899" s="676"/>
    </row>
    <row r="900" spans="1:3" x14ac:dyDescent="0.3">
      <c r="A900" s="2" t="s">
        <v>752</v>
      </c>
      <c r="B900" s="680" t="str">
        <f t="shared" si="20"/>
        <v>SP rezultato rodiklių taikymas priemonei:</v>
      </c>
      <c r="C900" s="676"/>
    </row>
    <row r="901" spans="1:3" x14ac:dyDescent="0.3">
      <c r="A901" s="2" t="s">
        <v>753</v>
      </c>
      <c r="B901" s="681" t="str">
        <f t="shared" si="20"/>
        <v>R.3</v>
      </c>
      <c r="C901" s="687" t="str">
        <f>'10'!O55</f>
        <v>Ne</v>
      </c>
    </row>
    <row r="902" spans="1:3" x14ac:dyDescent="0.3">
      <c r="A902" s="2" t="s">
        <v>754</v>
      </c>
      <c r="B902" s="681" t="str">
        <f t="shared" si="20"/>
        <v>R.37</v>
      </c>
      <c r="C902" s="687" t="str">
        <f>'10'!O56</f>
        <v>Ne</v>
      </c>
    </row>
    <row r="903" spans="1:3" x14ac:dyDescent="0.3">
      <c r="A903" s="2" t="s">
        <v>755</v>
      </c>
      <c r="B903" s="681" t="str">
        <f t="shared" si="20"/>
        <v>R.39</v>
      </c>
      <c r="C903" s="687" t="str">
        <f>'10'!O57</f>
        <v>Ne</v>
      </c>
    </row>
    <row r="904" spans="1:3" x14ac:dyDescent="0.3">
      <c r="A904" s="2" t="s">
        <v>756</v>
      </c>
      <c r="B904" s="681" t="str">
        <f t="shared" si="20"/>
        <v>R.41</v>
      </c>
      <c r="C904" s="687" t="str">
        <f>'10'!O58</f>
        <v>Ne</v>
      </c>
    </row>
    <row r="905" spans="1:3" x14ac:dyDescent="0.3">
      <c r="A905" s="2" t="s">
        <v>757</v>
      </c>
      <c r="B905" s="681" t="str">
        <f t="shared" si="20"/>
        <v>R.42</v>
      </c>
      <c r="C905" s="687" t="str">
        <f>'10'!O59</f>
        <v>Ne</v>
      </c>
    </row>
    <row r="906" spans="1:3" x14ac:dyDescent="0.3">
      <c r="A906" s="2" t="s">
        <v>758</v>
      </c>
      <c r="B906" s="680" t="str">
        <f t="shared" si="20"/>
        <v>VPS rodiklių taikymas priemonei:</v>
      </c>
      <c r="C906" s="688"/>
    </row>
    <row r="907" spans="1:3" x14ac:dyDescent="0.3">
      <c r="A907" s="2" t="s">
        <v>759</v>
      </c>
      <c r="B907" s="681" t="str">
        <f t="shared" si="20"/>
        <v>KAZL-R.1</v>
      </c>
      <c r="C907" s="687" t="str">
        <f>'10'!O61</f>
        <v>Ne</v>
      </c>
    </row>
    <row r="908" spans="1:3" x14ac:dyDescent="0.3">
      <c r="A908" s="2" t="s">
        <v>760</v>
      </c>
      <c r="B908" s="681" t="str">
        <f t="shared" si="20"/>
        <v>KAZL-R.2</v>
      </c>
      <c r="C908" s="687" t="str">
        <f>'10'!O62</f>
        <v>Ne</v>
      </c>
    </row>
    <row r="909" spans="1:3" x14ac:dyDescent="0.3">
      <c r="A909" s="2" t="s">
        <v>761</v>
      </c>
      <c r="B909" s="681" t="str">
        <f t="shared" si="20"/>
        <v>KAZL-R.3</v>
      </c>
      <c r="C909" s="687" t="str">
        <f>'10'!O63</f>
        <v>Ne</v>
      </c>
    </row>
    <row r="910" spans="1:3" x14ac:dyDescent="0.3">
      <c r="A910" s="2" t="s">
        <v>762</v>
      </c>
      <c r="B910" s="681" t="str">
        <f t="shared" si="20"/>
        <v>KAZL-P.4</v>
      </c>
      <c r="C910" s="687" t="str">
        <f>'10'!O64</f>
        <v>Ne</v>
      </c>
    </row>
    <row r="911" spans="1:3" x14ac:dyDescent="0.3">
      <c r="A911" s="2" t="s">
        <v>763</v>
      </c>
      <c r="B911" s="681" t="str">
        <f t="shared" si="20"/>
        <v>KAZL-P.5</v>
      </c>
      <c r="C911" s="687" t="str">
        <f>'10'!O65</f>
        <v>Ne</v>
      </c>
    </row>
    <row r="912" spans="1:3" x14ac:dyDescent="0.3">
      <c r="A912" s="2" t="s">
        <v>764</v>
      </c>
      <c r="B912" s="681" t="str">
        <f t="shared" si="20"/>
        <v>KAZL-P.6</v>
      </c>
      <c r="C912" s="687" t="str">
        <f>'10'!O66</f>
        <v>Ne</v>
      </c>
    </row>
    <row r="913" spans="1:3" x14ac:dyDescent="0.3">
      <c r="A913" s="2" t="s">
        <v>765</v>
      </c>
      <c r="B913" s="681" t="str">
        <f t="shared" si="20"/>
        <v>KAZL-P.7</v>
      </c>
      <c r="C913" s="687" t="str">
        <f>'10'!O67</f>
        <v>Ne</v>
      </c>
    </row>
    <row r="914" spans="1:3" x14ac:dyDescent="0.3">
      <c r="A914" s="2" t="s">
        <v>766</v>
      </c>
      <c r="B914" s="681" t="str">
        <f t="shared" si="20"/>
        <v>KAZL-P.8</v>
      </c>
      <c r="C914" s="687" t="str">
        <f>'10'!O68</f>
        <v>Ne</v>
      </c>
    </row>
    <row r="915" spans="1:3" x14ac:dyDescent="0.3">
      <c r="A915" s="2" t="s">
        <v>767</v>
      </c>
      <c r="B915" s="681" t="str">
        <f t="shared" si="20"/>
        <v>KAZL-P.9</v>
      </c>
      <c r="C915" s="687" t="str">
        <f>'10'!O69</f>
        <v>Ne</v>
      </c>
    </row>
    <row r="916" spans="1:3" x14ac:dyDescent="0.3">
      <c r="A916" s="2" t="s">
        <v>768</v>
      </c>
      <c r="B916" s="683" t="str">
        <f t="shared" si="20"/>
        <v>KAZL-P.10</v>
      </c>
      <c r="C916" s="689" t="str">
        <f>'10'!O70</f>
        <v>Ne</v>
      </c>
    </row>
    <row r="917" spans="1:3" x14ac:dyDescent="0.3">
      <c r="A917" s="2" t="s">
        <v>769</v>
      </c>
      <c r="B917" s="675" t="str">
        <f t="shared" si="20"/>
        <v>F dalis. Pagal priemonę remiamų projektų pobūdis:</v>
      </c>
      <c r="C917" s="676"/>
    </row>
    <row r="918" spans="1:3" x14ac:dyDescent="0.3">
      <c r="A918" s="2" t="s">
        <v>770</v>
      </c>
      <c r="B918" s="671" t="str">
        <f t="shared" ref="B918:B927" si="21">B841</f>
        <v>Remiami pelno projektai</v>
      </c>
      <c r="C918" s="672" t="str">
        <f>'10'!O72</f>
        <v>Ne</v>
      </c>
    </row>
    <row r="919" spans="1:3" ht="57.6" x14ac:dyDescent="0.3">
      <c r="A919" s="2" t="s">
        <v>771</v>
      </c>
      <c r="B919" s="673" t="str">
        <f t="shared" si="21"/>
        <v>Remiami projektai, susiję su žinių perdavimu, įskaitant konsultacijas, mokymą ir keitimąsi žiniomis apie tvarią, ekonominę, socialinę, aplinką ir klimatą tausojančią veiklą (aktualu rodikliui L801)</v>
      </c>
      <c r="C919" s="672" t="str">
        <f>'10'!O73</f>
        <v>Ne</v>
      </c>
    </row>
    <row r="920" spans="1:3" ht="57.6" x14ac:dyDescent="0.3">
      <c r="A920" s="2" t="s">
        <v>772</v>
      </c>
      <c r="B920" s="673" t="str">
        <f t="shared" si="21"/>
        <v>Remiami projektai, susiję su gamintojų organizacijomis, vietinėmis rinkomis, trumpomis tiekimo grandinėmis ir kokybės schemomis, įskaitant paramą investicijoms, rinkodaros veiklą ir kt. (aktualu rodikliui L802)</v>
      </c>
      <c r="C920" s="672" t="str">
        <f>'10'!O74</f>
        <v>Ne</v>
      </c>
    </row>
    <row r="921" spans="1:3" ht="43.2" x14ac:dyDescent="0.3">
      <c r="A921" s="2" t="s">
        <v>773</v>
      </c>
      <c r="B921" s="673" t="str">
        <f t="shared" si="21"/>
        <v>Remiami projektai, susiję su atsinaujinančios energijos gamybos pajėgumais, įskaitant biologinę (aktualu rodikliui L803)</v>
      </c>
      <c r="C921" s="672" t="str">
        <f>'10'!O75</f>
        <v>Ne</v>
      </c>
    </row>
    <row r="922" spans="1:3" ht="43.2" x14ac:dyDescent="0.3">
      <c r="A922" s="2" t="s">
        <v>774</v>
      </c>
      <c r="B922" s="673" t="str">
        <f t="shared" si="21"/>
        <v>Remiami projektai, prisidedantys prie aplinkos tvarumo, klimato kaitos švelninimo bei prisitaikymo prie jos tikslų įgyvendinimo kaimo vietovėse (aktualu rodikliui L804)</v>
      </c>
      <c r="C922" s="672" t="str">
        <f>'10'!O76</f>
        <v>Ne</v>
      </c>
    </row>
    <row r="923" spans="1:3" ht="28.8" x14ac:dyDescent="0.3">
      <c r="A923" s="2" t="s">
        <v>775</v>
      </c>
      <c r="B923" s="673" t="str">
        <f t="shared" si="21"/>
        <v>Remiami projektai, kurie kuria darbo vietas (aktualu rodikliui L805)</v>
      </c>
      <c r="C923" s="672" t="str">
        <f>'10'!O77</f>
        <v>Ne</v>
      </c>
    </row>
    <row r="924" spans="1:3" ht="28.8" x14ac:dyDescent="0.3">
      <c r="A924" s="2" t="s">
        <v>776</v>
      </c>
      <c r="B924" s="673" t="str">
        <f t="shared" si="21"/>
        <v>Remiami kaimo verslų, įskaitant bioekonomiką, projektai (aktualu rodikliui L 806)</v>
      </c>
      <c r="C924" s="672" t="str">
        <f>'10'!O78</f>
        <v>Ne</v>
      </c>
    </row>
    <row r="925" spans="1:3" ht="28.8" x14ac:dyDescent="0.3">
      <c r="A925" s="2" t="s">
        <v>777</v>
      </c>
      <c r="B925" s="673" t="str">
        <f t="shared" si="21"/>
        <v>Remiami projektai, susiję su sumanių kaimų strategijomis (aktualu rodikliui L807)</v>
      </c>
      <c r="C925" s="672" t="str">
        <f>'10'!O79</f>
        <v>Ne</v>
      </c>
    </row>
    <row r="926" spans="1:3" ht="28.8" x14ac:dyDescent="0.3">
      <c r="A926" s="2" t="s">
        <v>778</v>
      </c>
      <c r="B926" s="673" t="str">
        <f t="shared" si="21"/>
        <v>Remiami projektai, gerinantys paslaugų prieinamumą ir infrastruktūrą (aktualu rodikliui L808)</v>
      </c>
      <c r="C926" s="672" t="str">
        <f>'10'!O80</f>
        <v>Ne</v>
      </c>
    </row>
    <row r="927" spans="1:3" ht="28.8" x14ac:dyDescent="0.3">
      <c r="A927" s="2" t="s">
        <v>779</v>
      </c>
      <c r="B927" s="673" t="str">
        <f t="shared" si="21"/>
        <v>Remiami socialinės įtraukties projektai (aktualu rodikliui L809)</v>
      </c>
      <c r="C927" s="672" t="str">
        <f>'10'!O81</f>
        <v>Ne</v>
      </c>
    </row>
    <row r="928" spans="1:3" x14ac:dyDescent="0.3">
      <c r="B928" s="649"/>
      <c r="C928" s="685"/>
    </row>
    <row r="929" spans="1:3" x14ac:dyDescent="0.3">
      <c r="A929" s="1"/>
      <c r="B929" s="362"/>
      <c r="C929" s="686" t="str">
        <f>'10'!P6</f>
        <v>13 priemonė</v>
      </c>
    </row>
    <row r="930" spans="1:3" x14ac:dyDescent="0.3">
      <c r="A930" s="2" t="s">
        <v>188</v>
      </c>
      <c r="B930" s="509" t="str">
        <f>B853</f>
        <v>Priemonės pavadinimas</v>
      </c>
      <c r="C930" s="670">
        <f>'10'!P7</f>
        <v>0</v>
      </c>
    </row>
    <row r="931" spans="1:3" x14ac:dyDescent="0.3">
      <c r="A931" s="2" t="s">
        <v>189</v>
      </c>
      <c r="B931" s="671" t="str">
        <f t="shared" ref="B931:B994" si="22">B854</f>
        <v>Priemonės rūšis</v>
      </c>
      <c r="C931" s="670">
        <f>'10'!P8</f>
        <v>0</v>
      </c>
    </row>
    <row r="932" spans="1:3" x14ac:dyDescent="0.3">
      <c r="A932" s="2" t="s">
        <v>190</v>
      </c>
      <c r="B932" s="671" t="str">
        <f t="shared" si="22"/>
        <v>VVG teritorijos poreikių, kuriuos tenkina priemonė, skaičius</v>
      </c>
      <c r="C932" s="670">
        <f>'10'!P9</f>
        <v>0</v>
      </c>
    </row>
    <row r="933" spans="1:3" x14ac:dyDescent="0.3">
      <c r="A933" s="2" t="s">
        <v>191</v>
      </c>
      <c r="B933" s="671" t="str">
        <f t="shared" si="22"/>
        <v>BŽŪP tikslų, kuriuos įgyvendina priemonė, skaičius</v>
      </c>
      <c r="C933" s="670">
        <f>'10'!P10</f>
        <v>0</v>
      </c>
    </row>
    <row r="934" spans="1:3" x14ac:dyDescent="0.3">
      <c r="A934" s="2" t="s">
        <v>192</v>
      </c>
      <c r="B934" s="671" t="str">
        <f t="shared" si="22"/>
        <v>Pagrindinis BŽŪP tikslas, kurį įgyvendina VPS priemonė</v>
      </c>
      <c r="C934" s="672" t="str">
        <f>'10'!P11</f>
        <v>Pasirinkite</v>
      </c>
    </row>
    <row r="935" spans="1:3" ht="28.8" x14ac:dyDescent="0.3">
      <c r="A935" s="2" t="s">
        <v>193</v>
      </c>
      <c r="B935" s="673" t="str">
        <f t="shared" si="22"/>
        <v>Ar priemonė prisideda prie 4 konkretaus BŽŪP tikslo? (tikslas nurodytas 5 lape)</v>
      </c>
      <c r="C935" s="672" t="str">
        <f>'10'!P12</f>
        <v>Ne</v>
      </c>
    </row>
    <row r="936" spans="1:3" ht="28.8" x14ac:dyDescent="0.3">
      <c r="A936" s="2" t="s">
        <v>194</v>
      </c>
      <c r="B936" s="673" t="str">
        <f t="shared" si="22"/>
        <v>Ar priemonė prisideda prie 5 konkretaus BŽŪP tikslo? (tikslas nurodytas 5 lape)</v>
      </c>
      <c r="C936" s="672" t="str">
        <f>'10'!P13</f>
        <v>Ne</v>
      </c>
    </row>
    <row r="937" spans="1:3" ht="28.8" x14ac:dyDescent="0.3">
      <c r="A937" s="2" t="s">
        <v>195</v>
      </c>
      <c r="B937" s="673" t="str">
        <f t="shared" si="22"/>
        <v>Ar priemonė prisideda prie 6 konkretaus BŽŪP tikslo? (tikslas nurodytas 5 lape)</v>
      </c>
      <c r="C937" s="672" t="str">
        <f>'10'!P14</f>
        <v>Ne</v>
      </c>
    </row>
    <row r="938" spans="1:3" ht="28.8" x14ac:dyDescent="0.3">
      <c r="A938" s="2" t="s">
        <v>196</v>
      </c>
      <c r="B938" s="673" t="str">
        <f t="shared" si="22"/>
        <v>Ar priemonė prisideda prie 9 konkretaus BŽŪP tikslo? (tikslas nurodytas 5 lape)</v>
      </c>
      <c r="C938" s="672" t="str">
        <f>'10'!P15</f>
        <v>Ne</v>
      </c>
    </row>
    <row r="939" spans="1:3" x14ac:dyDescent="0.3">
      <c r="A939" s="2" t="s">
        <v>94</v>
      </c>
      <c r="B939" s="675" t="str">
        <f t="shared" si="22"/>
        <v>A dalis. Priemonės intervencijos logika:</v>
      </c>
      <c r="C939" s="676"/>
    </row>
    <row r="940" spans="1:3" ht="43.2" x14ac:dyDescent="0.3">
      <c r="A940" s="2" t="s">
        <v>197</v>
      </c>
      <c r="B940" s="673" t="str">
        <f t="shared" si="22"/>
        <v>Priemonės tikslas, ryšys su pagrindiniu BŽŪP tikslu ir VVG teritorijos poreikiais (problemomis ir (arba) potencialu), ryšys su VPS tema (jei taikoma)</v>
      </c>
      <c r="C940" s="677">
        <f>'10'!P17</f>
        <v>0</v>
      </c>
    </row>
    <row r="941" spans="1:3" x14ac:dyDescent="0.3">
      <c r="A941" s="2" t="s">
        <v>198</v>
      </c>
      <c r="B941" s="671" t="str">
        <f t="shared" si="22"/>
        <v>Pokytis, kurio siekiama VPS priemone</v>
      </c>
      <c r="C941" s="677">
        <f>'10'!P18</f>
        <v>0</v>
      </c>
    </row>
    <row r="942" spans="1:3" ht="28.8" x14ac:dyDescent="0.3">
      <c r="A942" s="2" t="s">
        <v>199</v>
      </c>
      <c r="B942" s="509" t="str">
        <f t="shared" si="22"/>
        <v>Kaip priemonė prisidės prie horizontalaus tikslo d įgyvendinimo? (pildoma, jei taikoma)</v>
      </c>
      <c r="C942" s="677">
        <f>'10'!P19</f>
        <v>0</v>
      </c>
    </row>
    <row r="943" spans="1:3" ht="28.8" x14ac:dyDescent="0.3">
      <c r="A943" s="2" t="s">
        <v>200</v>
      </c>
      <c r="B943" s="509" t="str">
        <f t="shared" si="22"/>
        <v>Kaip priemonė prisidės prie horizontalaus tikslo e įgyvendinimo? (pildoma, jei taikoma)</v>
      </c>
      <c r="C943" s="677">
        <f>'10'!P20</f>
        <v>0</v>
      </c>
    </row>
    <row r="944" spans="1:3" ht="28.8" x14ac:dyDescent="0.3">
      <c r="A944" s="2" t="s">
        <v>201</v>
      </c>
      <c r="B944" s="509" t="str">
        <f t="shared" si="22"/>
        <v>Kaip priemonė prisidės prie horizontalaus tikslo f įgyvendinimo? (pildoma, jei taikoma)</v>
      </c>
      <c r="C944" s="677">
        <f>'10'!P21</f>
        <v>0</v>
      </c>
    </row>
    <row r="945" spans="1:3" ht="28.8" x14ac:dyDescent="0.3">
      <c r="A945" s="2" t="s">
        <v>202</v>
      </c>
      <c r="B945" s="509" t="str">
        <f t="shared" si="22"/>
        <v>Kaip priemonė prisidės prie horizontalaus tikslo i įgyvendinimo? (pildoma, jei taikoma)</v>
      </c>
      <c r="C945" s="677">
        <f>'10'!P22</f>
        <v>0</v>
      </c>
    </row>
    <row r="946" spans="1:3" ht="28.8" x14ac:dyDescent="0.3">
      <c r="A946" s="2" t="s">
        <v>203</v>
      </c>
      <c r="B946" s="675" t="str">
        <f t="shared" si="22"/>
        <v>B dalis. Pareiškėjų ir projektų tinkamumo sąlygos, projektų atrankos principai:</v>
      </c>
      <c r="C946" s="676"/>
    </row>
    <row r="947" spans="1:3" x14ac:dyDescent="0.3">
      <c r="A947" s="2" t="s">
        <v>204</v>
      </c>
      <c r="B947" s="509" t="str">
        <f t="shared" si="22"/>
        <v>Pagal priemonę remiamos veiklos</v>
      </c>
      <c r="C947" s="677">
        <f>'10'!P24</f>
        <v>0</v>
      </c>
    </row>
    <row r="948" spans="1:3" ht="28.8" x14ac:dyDescent="0.3">
      <c r="A948" s="2" t="s">
        <v>205</v>
      </c>
      <c r="B948" s="671" t="str">
        <f t="shared" si="22"/>
        <v>Tinkami pareiškėjai ir partneriai (jei taikomas reikalavimas projektus įgyvendinti su partneriais)</v>
      </c>
      <c r="C948" s="677">
        <f>'10'!P25</f>
        <v>0</v>
      </c>
    </row>
    <row r="949" spans="1:3" ht="28.8" x14ac:dyDescent="0.3">
      <c r="A949" s="2" t="s">
        <v>206</v>
      </c>
      <c r="B949" s="671" t="str">
        <f t="shared" si="22"/>
        <v>Priemonės tikslinė grupė (pildoma, jei nesutampa su tinkamais pareiškėjais ir (arba) partneriais)</v>
      </c>
      <c r="C949" s="677">
        <f>'10'!P26</f>
        <v>0</v>
      </c>
    </row>
    <row r="950" spans="1:3" x14ac:dyDescent="0.3">
      <c r="A950" s="2" t="s">
        <v>725</v>
      </c>
      <c r="B950" s="509" t="str">
        <f t="shared" si="22"/>
        <v>Tinkamumo sąlygos pareiškėjams ir projektams</v>
      </c>
      <c r="C950" s="677">
        <f>'10'!P27</f>
        <v>0</v>
      </c>
    </row>
    <row r="951" spans="1:3" x14ac:dyDescent="0.3">
      <c r="A951" s="2" t="s">
        <v>726</v>
      </c>
      <c r="B951" s="673" t="str">
        <f t="shared" si="22"/>
        <v>Projektų atrankos principai</v>
      </c>
      <c r="C951" s="677">
        <f>'10'!P28</f>
        <v>0</v>
      </c>
    </row>
    <row r="952" spans="1:3" x14ac:dyDescent="0.3">
      <c r="A952" s="2" t="s">
        <v>727</v>
      </c>
      <c r="B952" s="509" t="str">
        <f t="shared" si="22"/>
        <v>Planuojamų kvietimų teikti paraiškas skaičius</v>
      </c>
      <c r="C952" s="670">
        <f>'10'!P29</f>
        <v>0</v>
      </c>
    </row>
    <row r="953" spans="1:3" x14ac:dyDescent="0.3">
      <c r="A953" s="2" t="s">
        <v>728</v>
      </c>
      <c r="B953" s="651" t="str">
        <f t="shared" si="22"/>
        <v>C dalis. Paramos dydžiai:</v>
      </c>
      <c r="C953" s="676"/>
    </row>
    <row r="954" spans="1:3" x14ac:dyDescent="0.3">
      <c r="A954" s="2" t="s">
        <v>729</v>
      </c>
      <c r="B954" s="509" t="str">
        <f t="shared" si="22"/>
        <v>Didžiausia paramos suma vietos projektui, Eur</v>
      </c>
      <c r="C954" s="677">
        <f>'10'!P31</f>
        <v>0</v>
      </c>
    </row>
    <row r="955" spans="1:3" x14ac:dyDescent="0.3">
      <c r="A955" s="2" t="s">
        <v>730</v>
      </c>
      <c r="B955" s="509" t="str">
        <f t="shared" si="22"/>
        <v xml:space="preserve">Paramos lyginamoji dalis, proc. </v>
      </c>
      <c r="C955" s="677">
        <f>'10'!P32</f>
        <v>0</v>
      </c>
    </row>
    <row r="956" spans="1:3" x14ac:dyDescent="0.3">
      <c r="A956" s="2" t="s">
        <v>731</v>
      </c>
      <c r="B956" s="509" t="str">
        <f t="shared" si="22"/>
        <v>Planuojama paramos suma priemonei, Eur</v>
      </c>
      <c r="C956" s="678">
        <f>'10'!P33</f>
        <v>0</v>
      </c>
    </row>
    <row r="957" spans="1:3" x14ac:dyDescent="0.3">
      <c r="A957" s="2" t="s">
        <v>732</v>
      </c>
      <c r="B957" s="509" t="str">
        <f t="shared" si="22"/>
        <v>Planuojama paremti projektų (rodiklis L700)</v>
      </c>
      <c r="C957" s="679">
        <f>'10'!P34</f>
        <v>0</v>
      </c>
    </row>
    <row r="958" spans="1:3" x14ac:dyDescent="0.3">
      <c r="A958" s="2" t="s">
        <v>733</v>
      </c>
      <c r="B958" s="509" t="str">
        <f t="shared" si="22"/>
        <v>Paaiškinimas, kaip nustatyta rodiklio L700 reikšmė</v>
      </c>
      <c r="C958" s="677">
        <f>'10'!P35</f>
        <v>0</v>
      </c>
    </row>
    <row r="959" spans="1:3" ht="28.8" x14ac:dyDescent="0.3">
      <c r="A959" s="2" t="s">
        <v>734</v>
      </c>
      <c r="B959" s="651" t="str">
        <f t="shared" si="22"/>
        <v>D dalis. Priemonės indėlis į ES ir nacionalinių horizontaliųjų principų įgyvendinimą:</v>
      </c>
      <c r="C959" s="676"/>
    </row>
    <row r="960" spans="1:3" x14ac:dyDescent="0.3">
      <c r="A960" s="2" t="s">
        <v>735</v>
      </c>
      <c r="B960" s="680" t="str">
        <f t="shared" si="22"/>
        <v>Subregioninės vietovės principas:</v>
      </c>
      <c r="C960" s="676"/>
    </row>
    <row r="961" spans="1:3" ht="28.8" x14ac:dyDescent="0.3">
      <c r="A961" s="2" t="s">
        <v>736</v>
      </c>
      <c r="B961" s="509" t="str">
        <f t="shared" si="22"/>
        <v>Ar siekiama, kad pagal priemonę finansuojami projektai apimtų visas VVG teritorijos seniūnijas?</v>
      </c>
      <c r="C961" s="672" t="str">
        <f>'10'!P38</f>
        <v>Ne</v>
      </c>
    </row>
    <row r="962" spans="1:3" x14ac:dyDescent="0.3">
      <c r="A962" s="2" t="s">
        <v>737</v>
      </c>
      <c r="B962" s="509" t="str">
        <f t="shared" si="22"/>
        <v>Pasirinkimo pagrindimas</v>
      </c>
      <c r="C962" s="677">
        <f>'10'!P39</f>
        <v>0</v>
      </c>
    </row>
    <row r="963" spans="1:3" x14ac:dyDescent="0.3">
      <c r="A963" s="2" t="s">
        <v>738</v>
      </c>
      <c r="B963" s="680" t="str">
        <f t="shared" si="22"/>
        <v>Partnerystės principas:</v>
      </c>
      <c r="C963" s="676"/>
    </row>
    <row r="964" spans="1:3" ht="28.8" x14ac:dyDescent="0.3">
      <c r="A964" s="2" t="s">
        <v>739</v>
      </c>
      <c r="B964" s="509" t="str">
        <f t="shared" si="22"/>
        <v>Ar siekiama, kad pagal priemonę finansuojami projektai būtų vykdomi su partneriais?</v>
      </c>
      <c r="C964" s="672" t="str">
        <f>'10'!P41</f>
        <v>Ne</v>
      </c>
    </row>
    <row r="965" spans="1:3" x14ac:dyDescent="0.3">
      <c r="A965" s="2" t="s">
        <v>740</v>
      </c>
      <c r="B965" s="509" t="str">
        <f t="shared" si="22"/>
        <v>Pasirinkimo pagrindimas</v>
      </c>
      <c r="C965" s="677">
        <f>'10'!P42</f>
        <v>0</v>
      </c>
    </row>
    <row r="966" spans="1:3" x14ac:dyDescent="0.3">
      <c r="A966" s="2" t="s">
        <v>741</v>
      </c>
      <c r="B966" s="680" t="str">
        <f t="shared" si="22"/>
        <v>Inovacijų principas:</v>
      </c>
      <c r="C966" s="676"/>
    </row>
    <row r="967" spans="1:3" ht="28.8" x14ac:dyDescent="0.3">
      <c r="A967" s="2" t="s">
        <v>742</v>
      </c>
      <c r="B967" s="509" t="str">
        <f t="shared" si="22"/>
        <v>Ar siekiama, kad pagal priemonę finansuojami projektai būtų skirti inovacijoms vietos lygiu diegti?</v>
      </c>
      <c r="C967" s="672" t="str">
        <f>'10'!P44</f>
        <v>Ne</v>
      </c>
    </row>
    <row r="968" spans="1:3" x14ac:dyDescent="0.3">
      <c r="A968" s="2" t="s">
        <v>743</v>
      </c>
      <c r="B968" s="509" t="str">
        <f t="shared" si="22"/>
        <v>Pasirinkimo pagrindimas</v>
      </c>
      <c r="C968" s="677">
        <f>'10'!P45</f>
        <v>0</v>
      </c>
    </row>
    <row r="969" spans="1:3" ht="28.8" x14ac:dyDescent="0.3">
      <c r="A969" s="2" t="s">
        <v>744</v>
      </c>
      <c r="B969" s="509" t="str">
        <f t="shared" si="22"/>
        <v>Planuojama paremti projektų, skirtų inovacijoms vietos lygiu diegti (rodiklis L710)</v>
      </c>
      <c r="C969" s="679">
        <f>'10'!P46</f>
        <v>0</v>
      </c>
    </row>
    <row r="970" spans="1:3" x14ac:dyDescent="0.3">
      <c r="A970" s="2" t="s">
        <v>745</v>
      </c>
      <c r="B970" s="680" t="str">
        <f t="shared" si="22"/>
        <v>Lyčių lygybė ir nediskriminavimas:</v>
      </c>
      <c r="C970" s="676"/>
    </row>
    <row r="971" spans="1:3" ht="28.8" x14ac:dyDescent="0.3">
      <c r="A971" s="2" t="s">
        <v>746</v>
      </c>
      <c r="B971" s="509" t="str">
        <f t="shared" si="22"/>
        <v>Ar pagal priemonę finansuojami projektai, skirti lyčių lygybei ir nediskriminavimui?</v>
      </c>
      <c r="C971" s="672" t="str">
        <f>'10'!P48</f>
        <v>Ne</v>
      </c>
    </row>
    <row r="972" spans="1:3" x14ac:dyDescent="0.3">
      <c r="A972" s="2" t="s">
        <v>747</v>
      </c>
      <c r="B972" s="509" t="str">
        <f t="shared" si="22"/>
        <v>Pasirinkimo pagrindimas (jei taip, kaip bus užtikrinta)</v>
      </c>
      <c r="C972" s="677">
        <f>'10'!P49</f>
        <v>0</v>
      </c>
    </row>
    <row r="973" spans="1:3" x14ac:dyDescent="0.3">
      <c r="A973" s="2" t="s">
        <v>748</v>
      </c>
      <c r="B973" s="680" t="str">
        <f t="shared" si="22"/>
        <v>Jaunimas:</v>
      </c>
      <c r="C973" s="676"/>
    </row>
    <row r="974" spans="1:3" x14ac:dyDescent="0.3">
      <c r="A974" s="2" t="s">
        <v>749</v>
      </c>
      <c r="B974" s="509" t="str">
        <f t="shared" si="22"/>
        <v>Ar pagal priemonę finansuojami projektai, skirti jaunimui?</v>
      </c>
      <c r="C974" s="672" t="str">
        <f>'10'!P51</f>
        <v>Ne</v>
      </c>
    </row>
    <row r="975" spans="1:3" x14ac:dyDescent="0.3">
      <c r="A975" s="2" t="s">
        <v>750</v>
      </c>
      <c r="B975" s="509" t="str">
        <f t="shared" si="22"/>
        <v>Pasirinkimo pagrindimas (jei taip, kaip bus užtikrinta)</v>
      </c>
      <c r="C975" s="677">
        <f>'10'!P52</f>
        <v>0</v>
      </c>
    </row>
    <row r="976" spans="1:3" x14ac:dyDescent="0.3">
      <c r="A976" s="2" t="s">
        <v>751</v>
      </c>
      <c r="B976" s="675" t="str">
        <f t="shared" si="22"/>
        <v>E dalis. Priemonės rezultato rodikliai:</v>
      </c>
      <c r="C976" s="676"/>
    </row>
    <row r="977" spans="1:3" x14ac:dyDescent="0.3">
      <c r="A977" s="2" t="s">
        <v>752</v>
      </c>
      <c r="B977" s="680" t="str">
        <f t="shared" si="22"/>
        <v>SP rezultato rodiklių taikymas priemonei:</v>
      </c>
      <c r="C977" s="676"/>
    </row>
    <row r="978" spans="1:3" x14ac:dyDescent="0.3">
      <c r="A978" s="2" t="s">
        <v>753</v>
      </c>
      <c r="B978" s="681" t="str">
        <f t="shared" si="22"/>
        <v>R.3</v>
      </c>
      <c r="C978" s="687" t="str">
        <f>'10'!P55</f>
        <v>Ne</v>
      </c>
    </row>
    <row r="979" spans="1:3" x14ac:dyDescent="0.3">
      <c r="A979" s="2" t="s">
        <v>754</v>
      </c>
      <c r="B979" s="681" t="str">
        <f t="shared" si="22"/>
        <v>R.37</v>
      </c>
      <c r="C979" s="687" t="str">
        <f>'10'!P56</f>
        <v>Ne</v>
      </c>
    </row>
    <row r="980" spans="1:3" x14ac:dyDescent="0.3">
      <c r="A980" s="2" t="s">
        <v>755</v>
      </c>
      <c r="B980" s="681" t="str">
        <f t="shared" si="22"/>
        <v>R.39</v>
      </c>
      <c r="C980" s="687" t="str">
        <f>'10'!P57</f>
        <v>Ne</v>
      </c>
    </row>
    <row r="981" spans="1:3" x14ac:dyDescent="0.3">
      <c r="A981" s="2" t="s">
        <v>756</v>
      </c>
      <c r="B981" s="681" t="str">
        <f t="shared" si="22"/>
        <v>R.41</v>
      </c>
      <c r="C981" s="687" t="str">
        <f>'10'!P58</f>
        <v>Ne</v>
      </c>
    </row>
    <row r="982" spans="1:3" x14ac:dyDescent="0.3">
      <c r="A982" s="2" t="s">
        <v>757</v>
      </c>
      <c r="B982" s="681" t="str">
        <f t="shared" si="22"/>
        <v>R.42</v>
      </c>
      <c r="C982" s="687" t="str">
        <f>'10'!P59</f>
        <v>Ne</v>
      </c>
    </row>
    <row r="983" spans="1:3" x14ac:dyDescent="0.3">
      <c r="A983" s="2" t="s">
        <v>758</v>
      </c>
      <c r="B983" s="680" t="str">
        <f t="shared" si="22"/>
        <v>VPS rodiklių taikymas priemonei:</v>
      </c>
      <c r="C983" s="688"/>
    </row>
    <row r="984" spans="1:3" x14ac:dyDescent="0.3">
      <c r="A984" s="2" t="s">
        <v>759</v>
      </c>
      <c r="B984" s="681" t="str">
        <f t="shared" si="22"/>
        <v>KAZL-R.1</v>
      </c>
      <c r="C984" s="687" t="str">
        <f>'10'!P61</f>
        <v>Ne</v>
      </c>
    </row>
    <row r="985" spans="1:3" x14ac:dyDescent="0.3">
      <c r="A985" s="2" t="s">
        <v>760</v>
      </c>
      <c r="B985" s="681" t="str">
        <f t="shared" si="22"/>
        <v>KAZL-R.2</v>
      </c>
      <c r="C985" s="687" t="str">
        <f>'10'!P62</f>
        <v>Ne</v>
      </c>
    </row>
    <row r="986" spans="1:3" x14ac:dyDescent="0.3">
      <c r="A986" s="2" t="s">
        <v>761</v>
      </c>
      <c r="B986" s="681" t="str">
        <f t="shared" si="22"/>
        <v>KAZL-R.3</v>
      </c>
      <c r="C986" s="687" t="str">
        <f>'10'!P63</f>
        <v>Ne</v>
      </c>
    </row>
    <row r="987" spans="1:3" x14ac:dyDescent="0.3">
      <c r="A987" s="2" t="s">
        <v>762</v>
      </c>
      <c r="B987" s="681" t="str">
        <f t="shared" si="22"/>
        <v>KAZL-P.4</v>
      </c>
      <c r="C987" s="687" t="str">
        <f>'10'!P64</f>
        <v>Ne</v>
      </c>
    </row>
    <row r="988" spans="1:3" x14ac:dyDescent="0.3">
      <c r="A988" s="2" t="s">
        <v>763</v>
      </c>
      <c r="B988" s="681" t="str">
        <f t="shared" si="22"/>
        <v>KAZL-P.5</v>
      </c>
      <c r="C988" s="687" t="str">
        <f>'10'!P65</f>
        <v>Ne</v>
      </c>
    </row>
    <row r="989" spans="1:3" x14ac:dyDescent="0.3">
      <c r="A989" s="2" t="s">
        <v>764</v>
      </c>
      <c r="B989" s="681" t="str">
        <f t="shared" si="22"/>
        <v>KAZL-P.6</v>
      </c>
      <c r="C989" s="687" t="str">
        <f>'10'!P66</f>
        <v>Ne</v>
      </c>
    </row>
    <row r="990" spans="1:3" x14ac:dyDescent="0.3">
      <c r="A990" s="2" t="s">
        <v>765</v>
      </c>
      <c r="B990" s="681" t="str">
        <f t="shared" si="22"/>
        <v>KAZL-P.7</v>
      </c>
      <c r="C990" s="687" t="str">
        <f>'10'!P67</f>
        <v>Ne</v>
      </c>
    </row>
    <row r="991" spans="1:3" x14ac:dyDescent="0.3">
      <c r="A991" s="2" t="s">
        <v>766</v>
      </c>
      <c r="B991" s="681" t="str">
        <f t="shared" si="22"/>
        <v>KAZL-P.8</v>
      </c>
      <c r="C991" s="687" t="str">
        <f>'10'!P68</f>
        <v>Ne</v>
      </c>
    </row>
    <row r="992" spans="1:3" x14ac:dyDescent="0.3">
      <c r="A992" s="2" t="s">
        <v>767</v>
      </c>
      <c r="B992" s="681" t="str">
        <f t="shared" si="22"/>
        <v>KAZL-P.9</v>
      </c>
      <c r="C992" s="687" t="str">
        <f>'10'!P69</f>
        <v>Ne</v>
      </c>
    </row>
    <row r="993" spans="1:3" x14ac:dyDescent="0.3">
      <c r="A993" s="2" t="s">
        <v>768</v>
      </c>
      <c r="B993" s="683" t="str">
        <f t="shared" si="22"/>
        <v>KAZL-P.10</v>
      </c>
      <c r="C993" s="689" t="str">
        <f>'10'!P70</f>
        <v>Ne</v>
      </c>
    </row>
    <row r="994" spans="1:3" x14ac:dyDescent="0.3">
      <c r="A994" s="2" t="s">
        <v>769</v>
      </c>
      <c r="B994" s="675" t="str">
        <f t="shared" si="22"/>
        <v>F dalis. Pagal priemonę remiamų projektų pobūdis:</v>
      </c>
      <c r="C994" s="676"/>
    </row>
    <row r="995" spans="1:3" x14ac:dyDescent="0.3">
      <c r="A995" s="2" t="s">
        <v>770</v>
      </c>
      <c r="B995" s="671" t="str">
        <f t="shared" ref="B995:B1004" si="23">B918</f>
        <v>Remiami pelno projektai</v>
      </c>
      <c r="C995" s="672" t="str">
        <f>'10'!P72</f>
        <v>Ne</v>
      </c>
    </row>
    <row r="996" spans="1:3" ht="57.6" x14ac:dyDescent="0.3">
      <c r="A996" s="2" t="s">
        <v>771</v>
      </c>
      <c r="B996" s="673" t="str">
        <f t="shared" si="23"/>
        <v>Remiami projektai, susiję su žinių perdavimu, įskaitant konsultacijas, mokymą ir keitimąsi žiniomis apie tvarią, ekonominę, socialinę, aplinką ir klimatą tausojančią veiklą (aktualu rodikliui L801)</v>
      </c>
      <c r="C996" s="672" t="str">
        <f>'10'!P73</f>
        <v>Ne</v>
      </c>
    </row>
    <row r="997" spans="1:3" ht="57.6" x14ac:dyDescent="0.3">
      <c r="A997" s="2" t="s">
        <v>772</v>
      </c>
      <c r="B997" s="673" t="str">
        <f t="shared" si="23"/>
        <v>Remiami projektai, susiję su gamintojų organizacijomis, vietinėmis rinkomis, trumpomis tiekimo grandinėmis ir kokybės schemomis, įskaitant paramą investicijoms, rinkodaros veiklą ir kt. (aktualu rodikliui L802)</v>
      </c>
      <c r="C997" s="672" t="str">
        <f>'10'!P74</f>
        <v>Ne</v>
      </c>
    </row>
    <row r="998" spans="1:3" ht="43.2" x14ac:dyDescent="0.3">
      <c r="A998" s="2" t="s">
        <v>773</v>
      </c>
      <c r="B998" s="673" t="str">
        <f t="shared" si="23"/>
        <v>Remiami projektai, susiję su atsinaujinančios energijos gamybos pajėgumais, įskaitant biologinę (aktualu rodikliui L803)</v>
      </c>
      <c r="C998" s="672" t="str">
        <f>'10'!P75</f>
        <v>Ne</v>
      </c>
    </row>
    <row r="999" spans="1:3" ht="43.2" x14ac:dyDescent="0.3">
      <c r="A999" s="2" t="s">
        <v>774</v>
      </c>
      <c r="B999" s="673" t="str">
        <f t="shared" si="23"/>
        <v>Remiami projektai, prisidedantys prie aplinkos tvarumo, klimato kaitos švelninimo bei prisitaikymo prie jos tikslų įgyvendinimo kaimo vietovėse (aktualu rodikliui L804)</v>
      </c>
      <c r="C999" s="672" t="str">
        <f>'10'!P76</f>
        <v>Ne</v>
      </c>
    </row>
    <row r="1000" spans="1:3" ht="28.8" x14ac:dyDescent="0.3">
      <c r="A1000" s="2" t="s">
        <v>775</v>
      </c>
      <c r="B1000" s="673" t="str">
        <f t="shared" si="23"/>
        <v>Remiami projektai, kurie kuria darbo vietas (aktualu rodikliui L805)</v>
      </c>
      <c r="C1000" s="672" t="str">
        <f>'10'!P77</f>
        <v>Ne</v>
      </c>
    </row>
    <row r="1001" spans="1:3" ht="28.8" x14ac:dyDescent="0.3">
      <c r="A1001" s="2" t="s">
        <v>776</v>
      </c>
      <c r="B1001" s="673" t="str">
        <f t="shared" si="23"/>
        <v>Remiami kaimo verslų, įskaitant bioekonomiką, projektai (aktualu rodikliui L 806)</v>
      </c>
      <c r="C1001" s="672" t="str">
        <f>'10'!P78</f>
        <v>Ne</v>
      </c>
    </row>
    <row r="1002" spans="1:3" ht="28.8" x14ac:dyDescent="0.3">
      <c r="A1002" s="2" t="s">
        <v>777</v>
      </c>
      <c r="B1002" s="673" t="str">
        <f t="shared" si="23"/>
        <v>Remiami projektai, susiję su sumanių kaimų strategijomis (aktualu rodikliui L807)</v>
      </c>
      <c r="C1002" s="672" t="str">
        <f>'10'!P79</f>
        <v>Ne</v>
      </c>
    </row>
    <row r="1003" spans="1:3" ht="28.8" x14ac:dyDescent="0.3">
      <c r="A1003" s="2" t="s">
        <v>778</v>
      </c>
      <c r="B1003" s="673" t="str">
        <f t="shared" si="23"/>
        <v>Remiami projektai, gerinantys paslaugų prieinamumą ir infrastruktūrą (aktualu rodikliui L808)</v>
      </c>
      <c r="C1003" s="672" t="str">
        <f>'10'!P80</f>
        <v>Ne</v>
      </c>
    </row>
    <row r="1004" spans="1:3" ht="28.8" x14ac:dyDescent="0.3">
      <c r="A1004" s="2" t="s">
        <v>779</v>
      </c>
      <c r="B1004" s="673" t="str">
        <f t="shared" si="23"/>
        <v>Remiami socialinės įtraukties projektai (aktualu rodikliui L809)</v>
      </c>
      <c r="C1004" s="672" t="str">
        <f>'10'!P81</f>
        <v>Ne</v>
      </c>
    </row>
    <row r="1005" spans="1:3" x14ac:dyDescent="0.3">
      <c r="B1005" s="649"/>
      <c r="C1005" s="685"/>
    </row>
    <row r="1006" spans="1:3" x14ac:dyDescent="0.3">
      <c r="A1006" s="1"/>
      <c r="B1006" s="362"/>
      <c r="C1006" s="686" t="str">
        <f>'10'!Q6</f>
        <v>14 priemonė</v>
      </c>
    </row>
    <row r="1007" spans="1:3" x14ac:dyDescent="0.3">
      <c r="A1007" s="2" t="s">
        <v>188</v>
      </c>
      <c r="B1007" s="509" t="str">
        <f>B930</f>
        <v>Priemonės pavadinimas</v>
      </c>
      <c r="C1007" s="670">
        <f>'10'!Q7</f>
        <v>0</v>
      </c>
    </row>
    <row r="1008" spans="1:3" x14ac:dyDescent="0.3">
      <c r="A1008" s="2" t="s">
        <v>189</v>
      </c>
      <c r="B1008" s="671" t="str">
        <f t="shared" ref="B1008:B1071" si="24">B931</f>
        <v>Priemonės rūšis</v>
      </c>
      <c r="C1008" s="670">
        <f>'10'!Q8</f>
        <v>0</v>
      </c>
    </row>
    <row r="1009" spans="1:3" x14ac:dyDescent="0.3">
      <c r="A1009" s="2" t="s">
        <v>190</v>
      </c>
      <c r="B1009" s="671" t="str">
        <f t="shared" si="24"/>
        <v>VVG teritorijos poreikių, kuriuos tenkina priemonė, skaičius</v>
      </c>
      <c r="C1009" s="670">
        <f>'10'!Q9</f>
        <v>0</v>
      </c>
    </row>
    <row r="1010" spans="1:3" x14ac:dyDescent="0.3">
      <c r="A1010" s="2" t="s">
        <v>191</v>
      </c>
      <c r="B1010" s="671" t="str">
        <f t="shared" si="24"/>
        <v>BŽŪP tikslų, kuriuos įgyvendina priemonė, skaičius</v>
      </c>
      <c r="C1010" s="670">
        <f>'10'!Q10</f>
        <v>0</v>
      </c>
    </row>
    <row r="1011" spans="1:3" x14ac:dyDescent="0.3">
      <c r="A1011" s="2" t="s">
        <v>192</v>
      </c>
      <c r="B1011" s="671" t="str">
        <f t="shared" si="24"/>
        <v>Pagrindinis BŽŪP tikslas, kurį įgyvendina VPS priemonė</v>
      </c>
      <c r="C1011" s="672" t="str">
        <f>'10'!Q11</f>
        <v>Pasirinkite</v>
      </c>
    </row>
    <row r="1012" spans="1:3" ht="28.8" x14ac:dyDescent="0.3">
      <c r="A1012" s="2" t="s">
        <v>193</v>
      </c>
      <c r="B1012" s="673" t="str">
        <f t="shared" si="24"/>
        <v>Ar priemonė prisideda prie 4 konkretaus BŽŪP tikslo? (tikslas nurodytas 5 lape)</v>
      </c>
      <c r="C1012" s="672" t="str">
        <f>'10'!Q12</f>
        <v>Ne</v>
      </c>
    </row>
    <row r="1013" spans="1:3" ht="28.8" x14ac:dyDescent="0.3">
      <c r="A1013" s="2" t="s">
        <v>194</v>
      </c>
      <c r="B1013" s="673" t="str">
        <f t="shared" si="24"/>
        <v>Ar priemonė prisideda prie 5 konkretaus BŽŪP tikslo? (tikslas nurodytas 5 lape)</v>
      </c>
      <c r="C1013" s="672" t="str">
        <f>'10'!Q13</f>
        <v>Ne</v>
      </c>
    </row>
    <row r="1014" spans="1:3" ht="28.8" x14ac:dyDescent="0.3">
      <c r="A1014" s="2" t="s">
        <v>195</v>
      </c>
      <c r="B1014" s="673" t="str">
        <f t="shared" si="24"/>
        <v>Ar priemonė prisideda prie 6 konkretaus BŽŪP tikslo? (tikslas nurodytas 5 lape)</v>
      </c>
      <c r="C1014" s="672" t="str">
        <f>'10'!Q14</f>
        <v>Ne</v>
      </c>
    </row>
    <row r="1015" spans="1:3" ht="28.8" x14ac:dyDescent="0.3">
      <c r="A1015" s="2" t="s">
        <v>196</v>
      </c>
      <c r="B1015" s="673" t="str">
        <f t="shared" si="24"/>
        <v>Ar priemonė prisideda prie 9 konkretaus BŽŪP tikslo? (tikslas nurodytas 5 lape)</v>
      </c>
      <c r="C1015" s="672" t="str">
        <f>'10'!Q15</f>
        <v>Ne</v>
      </c>
    </row>
    <row r="1016" spans="1:3" x14ac:dyDescent="0.3">
      <c r="A1016" s="2" t="s">
        <v>94</v>
      </c>
      <c r="B1016" s="675" t="str">
        <f t="shared" si="24"/>
        <v>A dalis. Priemonės intervencijos logika:</v>
      </c>
      <c r="C1016" s="676"/>
    </row>
    <row r="1017" spans="1:3" ht="43.2" x14ac:dyDescent="0.3">
      <c r="A1017" s="2" t="s">
        <v>197</v>
      </c>
      <c r="B1017" s="673" t="str">
        <f t="shared" si="24"/>
        <v>Priemonės tikslas, ryšys su pagrindiniu BŽŪP tikslu ir VVG teritorijos poreikiais (problemomis ir (arba) potencialu), ryšys su VPS tema (jei taikoma)</v>
      </c>
      <c r="C1017" s="677">
        <f>'10'!Q17</f>
        <v>0</v>
      </c>
    </row>
    <row r="1018" spans="1:3" x14ac:dyDescent="0.3">
      <c r="A1018" s="2" t="s">
        <v>198</v>
      </c>
      <c r="B1018" s="671" t="str">
        <f t="shared" si="24"/>
        <v>Pokytis, kurio siekiama VPS priemone</v>
      </c>
      <c r="C1018" s="677">
        <f>'10'!Q18</f>
        <v>0</v>
      </c>
    </row>
    <row r="1019" spans="1:3" ht="28.8" x14ac:dyDescent="0.3">
      <c r="A1019" s="2" t="s">
        <v>199</v>
      </c>
      <c r="B1019" s="509" t="str">
        <f t="shared" si="24"/>
        <v>Kaip priemonė prisidės prie horizontalaus tikslo d įgyvendinimo? (pildoma, jei taikoma)</v>
      </c>
      <c r="C1019" s="677">
        <f>'10'!Q19</f>
        <v>0</v>
      </c>
    </row>
    <row r="1020" spans="1:3" ht="28.8" x14ac:dyDescent="0.3">
      <c r="A1020" s="2" t="s">
        <v>200</v>
      </c>
      <c r="B1020" s="509" t="str">
        <f t="shared" si="24"/>
        <v>Kaip priemonė prisidės prie horizontalaus tikslo e įgyvendinimo? (pildoma, jei taikoma)</v>
      </c>
      <c r="C1020" s="677">
        <f>'10'!Q20</f>
        <v>0</v>
      </c>
    </row>
    <row r="1021" spans="1:3" ht="28.8" x14ac:dyDescent="0.3">
      <c r="A1021" s="2" t="s">
        <v>201</v>
      </c>
      <c r="B1021" s="509" t="str">
        <f t="shared" si="24"/>
        <v>Kaip priemonė prisidės prie horizontalaus tikslo f įgyvendinimo? (pildoma, jei taikoma)</v>
      </c>
      <c r="C1021" s="677">
        <f>'10'!Q21</f>
        <v>0</v>
      </c>
    </row>
    <row r="1022" spans="1:3" ht="28.8" x14ac:dyDescent="0.3">
      <c r="A1022" s="2" t="s">
        <v>202</v>
      </c>
      <c r="B1022" s="509" t="str">
        <f t="shared" si="24"/>
        <v>Kaip priemonė prisidės prie horizontalaus tikslo i įgyvendinimo? (pildoma, jei taikoma)</v>
      </c>
      <c r="C1022" s="677">
        <f>'10'!Q22</f>
        <v>0</v>
      </c>
    </row>
    <row r="1023" spans="1:3" ht="28.8" x14ac:dyDescent="0.3">
      <c r="A1023" s="2" t="s">
        <v>203</v>
      </c>
      <c r="B1023" s="675" t="str">
        <f t="shared" si="24"/>
        <v>B dalis. Pareiškėjų ir projektų tinkamumo sąlygos, projektų atrankos principai:</v>
      </c>
      <c r="C1023" s="676"/>
    </row>
    <row r="1024" spans="1:3" x14ac:dyDescent="0.3">
      <c r="A1024" s="2" t="s">
        <v>204</v>
      </c>
      <c r="B1024" s="509" t="str">
        <f t="shared" si="24"/>
        <v>Pagal priemonę remiamos veiklos</v>
      </c>
      <c r="C1024" s="677">
        <f>'10'!Q24</f>
        <v>0</v>
      </c>
    </row>
    <row r="1025" spans="1:3" ht="28.8" x14ac:dyDescent="0.3">
      <c r="A1025" s="2" t="s">
        <v>205</v>
      </c>
      <c r="B1025" s="671" t="str">
        <f t="shared" si="24"/>
        <v>Tinkami pareiškėjai ir partneriai (jei taikomas reikalavimas projektus įgyvendinti su partneriais)</v>
      </c>
      <c r="C1025" s="677">
        <f>'10'!Q25</f>
        <v>0</v>
      </c>
    </row>
    <row r="1026" spans="1:3" ht="28.8" x14ac:dyDescent="0.3">
      <c r="A1026" s="2" t="s">
        <v>206</v>
      </c>
      <c r="B1026" s="671" t="str">
        <f t="shared" si="24"/>
        <v>Priemonės tikslinė grupė (pildoma, jei nesutampa su tinkamais pareiškėjais ir (arba) partneriais)</v>
      </c>
      <c r="C1026" s="677">
        <f>'10'!Q26</f>
        <v>0</v>
      </c>
    </row>
    <row r="1027" spans="1:3" x14ac:dyDescent="0.3">
      <c r="A1027" s="2" t="s">
        <v>725</v>
      </c>
      <c r="B1027" s="509" t="str">
        <f t="shared" si="24"/>
        <v>Tinkamumo sąlygos pareiškėjams ir projektams</v>
      </c>
      <c r="C1027" s="677">
        <f>'10'!Q27</f>
        <v>0</v>
      </c>
    </row>
    <row r="1028" spans="1:3" x14ac:dyDescent="0.3">
      <c r="A1028" s="2" t="s">
        <v>726</v>
      </c>
      <c r="B1028" s="673" t="str">
        <f t="shared" si="24"/>
        <v>Projektų atrankos principai</v>
      </c>
      <c r="C1028" s="677">
        <f>'10'!Q28</f>
        <v>0</v>
      </c>
    </row>
    <row r="1029" spans="1:3" x14ac:dyDescent="0.3">
      <c r="A1029" s="2" t="s">
        <v>727</v>
      </c>
      <c r="B1029" s="509" t="str">
        <f t="shared" si="24"/>
        <v>Planuojamų kvietimų teikti paraiškas skaičius</v>
      </c>
      <c r="C1029" s="670">
        <f>'10'!Q29</f>
        <v>0</v>
      </c>
    </row>
    <row r="1030" spans="1:3" x14ac:dyDescent="0.3">
      <c r="A1030" s="2" t="s">
        <v>728</v>
      </c>
      <c r="B1030" s="651" t="str">
        <f t="shared" si="24"/>
        <v>C dalis. Paramos dydžiai:</v>
      </c>
      <c r="C1030" s="676"/>
    </row>
    <row r="1031" spans="1:3" x14ac:dyDescent="0.3">
      <c r="A1031" s="2" t="s">
        <v>729</v>
      </c>
      <c r="B1031" s="509" t="str">
        <f t="shared" si="24"/>
        <v>Didžiausia paramos suma vietos projektui, Eur</v>
      </c>
      <c r="C1031" s="677">
        <f>'10'!Q31</f>
        <v>0</v>
      </c>
    </row>
    <row r="1032" spans="1:3" x14ac:dyDescent="0.3">
      <c r="A1032" s="2" t="s">
        <v>730</v>
      </c>
      <c r="B1032" s="509" t="str">
        <f t="shared" si="24"/>
        <v xml:space="preserve">Paramos lyginamoji dalis, proc. </v>
      </c>
      <c r="C1032" s="677">
        <f>'10'!Q32</f>
        <v>0</v>
      </c>
    </row>
    <row r="1033" spans="1:3" x14ac:dyDescent="0.3">
      <c r="A1033" s="2" t="s">
        <v>731</v>
      </c>
      <c r="B1033" s="509" t="str">
        <f t="shared" si="24"/>
        <v>Planuojama paramos suma priemonei, Eur</v>
      </c>
      <c r="C1033" s="678">
        <f>'10'!Q33</f>
        <v>0</v>
      </c>
    </row>
    <row r="1034" spans="1:3" x14ac:dyDescent="0.3">
      <c r="A1034" s="2" t="s">
        <v>732</v>
      </c>
      <c r="B1034" s="509" t="str">
        <f t="shared" si="24"/>
        <v>Planuojama paremti projektų (rodiklis L700)</v>
      </c>
      <c r="C1034" s="679">
        <f>'10'!Q34</f>
        <v>0</v>
      </c>
    </row>
    <row r="1035" spans="1:3" x14ac:dyDescent="0.3">
      <c r="A1035" s="2" t="s">
        <v>733</v>
      </c>
      <c r="B1035" s="509" t="str">
        <f t="shared" si="24"/>
        <v>Paaiškinimas, kaip nustatyta rodiklio L700 reikšmė</v>
      </c>
      <c r="C1035" s="677">
        <f>'10'!Q35</f>
        <v>0</v>
      </c>
    </row>
    <row r="1036" spans="1:3" ht="28.8" x14ac:dyDescent="0.3">
      <c r="A1036" s="2" t="s">
        <v>734</v>
      </c>
      <c r="B1036" s="651" t="str">
        <f t="shared" si="24"/>
        <v>D dalis. Priemonės indėlis į ES ir nacionalinių horizontaliųjų principų įgyvendinimą:</v>
      </c>
      <c r="C1036" s="676"/>
    </row>
    <row r="1037" spans="1:3" x14ac:dyDescent="0.3">
      <c r="A1037" s="2" t="s">
        <v>735</v>
      </c>
      <c r="B1037" s="680" t="str">
        <f t="shared" si="24"/>
        <v>Subregioninės vietovės principas:</v>
      </c>
      <c r="C1037" s="676"/>
    </row>
    <row r="1038" spans="1:3" ht="28.8" x14ac:dyDescent="0.3">
      <c r="A1038" s="2" t="s">
        <v>736</v>
      </c>
      <c r="B1038" s="509" t="str">
        <f t="shared" si="24"/>
        <v>Ar siekiama, kad pagal priemonę finansuojami projektai apimtų visas VVG teritorijos seniūnijas?</v>
      </c>
      <c r="C1038" s="672" t="str">
        <f>'10'!Q38</f>
        <v>Ne</v>
      </c>
    </row>
    <row r="1039" spans="1:3" x14ac:dyDescent="0.3">
      <c r="A1039" s="2" t="s">
        <v>737</v>
      </c>
      <c r="B1039" s="509" t="str">
        <f t="shared" si="24"/>
        <v>Pasirinkimo pagrindimas</v>
      </c>
      <c r="C1039" s="677">
        <f>'10'!Q39</f>
        <v>0</v>
      </c>
    </row>
    <row r="1040" spans="1:3" x14ac:dyDescent="0.3">
      <c r="A1040" s="2" t="s">
        <v>738</v>
      </c>
      <c r="B1040" s="680" t="str">
        <f t="shared" si="24"/>
        <v>Partnerystės principas:</v>
      </c>
      <c r="C1040" s="676"/>
    </row>
    <row r="1041" spans="1:3" ht="28.8" x14ac:dyDescent="0.3">
      <c r="A1041" s="2" t="s">
        <v>739</v>
      </c>
      <c r="B1041" s="509" t="str">
        <f t="shared" si="24"/>
        <v>Ar siekiama, kad pagal priemonę finansuojami projektai būtų vykdomi su partneriais?</v>
      </c>
      <c r="C1041" s="672" t="str">
        <f>'10'!Q41</f>
        <v>Ne</v>
      </c>
    </row>
    <row r="1042" spans="1:3" x14ac:dyDescent="0.3">
      <c r="A1042" s="2" t="s">
        <v>740</v>
      </c>
      <c r="B1042" s="509" t="str">
        <f t="shared" si="24"/>
        <v>Pasirinkimo pagrindimas</v>
      </c>
      <c r="C1042" s="677">
        <f>'10'!Q42</f>
        <v>0</v>
      </c>
    </row>
    <row r="1043" spans="1:3" x14ac:dyDescent="0.3">
      <c r="A1043" s="2" t="s">
        <v>741</v>
      </c>
      <c r="B1043" s="680" t="str">
        <f t="shared" si="24"/>
        <v>Inovacijų principas:</v>
      </c>
      <c r="C1043" s="676"/>
    </row>
    <row r="1044" spans="1:3" ht="28.8" x14ac:dyDescent="0.3">
      <c r="A1044" s="2" t="s">
        <v>742</v>
      </c>
      <c r="B1044" s="509" t="str">
        <f t="shared" si="24"/>
        <v>Ar siekiama, kad pagal priemonę finansuojami projektai būtų skirti inovacijoms vietos lygiu diegti?</v>
      </c>
      <c r="C1044" s="672" t="str">
        <f>'10'!Q44</f>
        <v>Ne</v>
      </c>
    </row>
    <row r="1045" spans="1:3" x14ac:dyDescent="0.3">
      <c r="A1045" s="2" t="s">
        <v>743</v>
      </c>
      <c r="B1045" s="509" t="str">
        <f t="shared" si="24"/>
        <v>Pasirinkimo pagrindimas</v>
      </c>
      <c r="C1045" s="677">
        <f>'10'!Q45</f>
        <v>0</v>
      </c>
    </row>
    <row r="1046" spans="1:3" ht="28.8" x14ac:dyDescent="0.3">
      <c r="A1046" s="2" t="s">
        <v>744</v>
      </c>
      <c r="B1046" s="509" t="str">
        <f t="shared" si="24"/>
        <v>Planuojama paremti projektų, skirtų inovacijoms vietos lygiu diegti (rodiklis L710)</v>
      </c>
      <c r="C1046" s="679">
        <f>'10'!Q46</f>
        <v>0</v>
      </c>
    </row>
    <row r="1047" spans="1:3" x14ac:dyDescent="0.3">
      <c r="A1047" s="2" t="s">
        <v>745</v>
      </c>
      <c r="B1047" s="680" t="str">
        <f t="shared" si="24"/>
        <v>Lyčių lygybė ir nediskriminavimas:</v>
      </c>
      <c r="C1047" s="676"/>
    </row>
    <row r="1048" spans="1:3" ht="28.8" x14ac:dyDescent="0.3">
      <c r="A1048" s="2" t="s">
        <v>746</v>
      </c>
      <c r="B1048" s="509" t="str">
        <f t="shared" si="24"/>
        <v>Ar pagal priemonę finansuojami projektai, skirti lyčių lygybei ir nediskriminavimui?</v>
      </c>
      <c r="C1048" s="672" t="str">
        <f>'10'!Q48</f>
        <v>Ne</v>
      </c>
    </row>
    <row r="1049" spans="1:3" x14ac:dyDescent="0.3">
      <c r="A1049" s="2" t="s">
        <v>747</v>
      </c>
      <c r="B1049" s="509" t="str">
        <f t="shared" si="24"/>
        <v>Pasirinkimo pagrindimas (jei taip, kaip bus užtikrinta)</v>
      </c>
      <c r="C1049" s="677">
        <f>'10'!Q49</f>
        <v>0</v>
      </c>
    </row>
    <row r="1050" spans="1:3" x14ac:dyDescent="0.3">
      <c r="A1050" s="2" t="s">
        <v>748</v>
      </c>
      <c r="B1050" s="680" t="str">
        <f t="shared" si="24"/>
        <v>Jaunimas:</v>
      </c>
      <c r="C1050" s="676"/>
    </row>
    <row r="1051" spans="1:3" x14ac:dyDescent="0.3">
      <c r="A1051" s="2" t="s">
        <v>749</v>
      </c>
      <c r="B1051" s="509" t="str">
        <f t="shared" si="24"/>
        <v>Ar pagal priemonę finansuojami projektai, skirti jaunimui?</v>
      </c>
      <c r="C1051" s="672" t="str">
        <f>'10'!Q51</f>
        <v>Ne</v>
      </c>
    </row>
    <row r="1052" spans="1:3" x14ac:dyDescent="0.3">
      <c r="A1052" s="2" t="s">
        <v>750</v>
      </c>
      <c r="B1052" s="509" t="str">
        <f t="shared" si="24"/>
        <v>Pasirinkimo pagrindimas (jei taip, kaip bus užtikrinta)</v>
      </c>
      <c r="C1052" s="677">
        <f>'10'!Q52</f>
        <v>0</v>
      </c>
    </row>
    <row r="1053" spans="1:3" x14ac:dyDescent="0.3">
      <c r="A1053" s="2" t="s">
        <v>751</v>
      </c>
      <c r="B1053" s="675" t="str">
        <f t="shared" si="24"/>
        <v>E dalis. Priemonės rezultato rodikliai:</v>
      </c>
      <c r="C1053" s="676"/>
    </row>
    <row r="1054" spans="1:3" x14ac:dyDescent="0.3">
      <c r="A1054" s="2" t="s">
        <v>752</v>
      </c>
      <c r="B1054" s="680" t="str">
        <f t="shared" si="24"/>
        <v>SP rezultato rodiklių taikymas priemonei:</v>
      </c>
      <c r="C1054" s="676"/>
    </row>
    <row r="1055" spans="1:3" x14ac:dyDescent="0.3">
      <c r="A1055" s="2" t="s">
        <v>753</v>
      </c>
      <c r="B1055" s="681" t="str">
        <f t="shared" si="24"/>
        <v>R.3</v>
      </c>
      <c r="C1055" s="687" t="str">
        <f>'10'!Q55</f>
        <v>Ne</v>
      </c>
    </row>
    <row r="1056" spans="1:3" x14ac:dyDescent="0.3">
      <c r="A1056" s="2" t="s">
        <v>754</v>
      </c>
      <c r="B1056" s="681" t="str">
        <f t="shared" si="24"/>
        <v>R.37</v>
      </c>
      <c r="C1056" s="687" t="str">
        <f>'10'!Q56</f>
        <v>Ne</v>
      </c>
    </row>
    <row r="1057" spans="1:3" x14ac:dyDescent="0.3">
      <c r="A1057" s="2" t="s">
        <v>755</v>
      </c>
      <c r="B1057" s="681" t="str">
        <f t="shared" si="24"/>
        <v>R.39</v>
      </c>
      <c r="C1057" s="687" t="str">
        <f>'10'!Q57</f>
        <v>Ne</v>
      </c>
    </row>
    <row r="1058" spans="1:3" x14ac:dyDescent="0.3">
      <c r="A1058" s="2" t="s">
        <v>756</v>
      </c>
      <c r="B1058" s="681" t="str">
        <f t="shared" si="24"/>
        <v>R.41</v>
      </c>
      <c r="C1058" s="687" t="str">
        <f>'10'!Q58</f>
        <v>Ne</v>
      </c>
    </row>
    <row r="1059" spans="1:3" x14ac:dyDescent="0.3">
      <c r="A1059" s="2" t="s">
        <v>757</v>
      </c>
      <c r="B1059" s="681" t="str">
        <f t="shared" si="24"/>
        <v>R.42</v>
      </c>
      <c r="C1059" s="687" t="str">
        <f>'10'!Q59</f>
        <v>Ne</v>
      </c>
    </row>
    <row r="1060" spans="1:3" x14ac:dyDescent="0.3">
      <c r="A1060" s="2" t="s">
        <v>758</v>
      </c>
      <c r="B1060" s="680" t="str">
        <f t="shared" si="24"/>
        <v>VPS rodiklių taikymas priemonei:</v>
      </c>
      <c r="C1060" s="688"/>
    </row>
    <row r="1061" spans="1:3" x14ac:dyDescent="0.3">
      <c r="A1061" s="2" t="s">
        <v>759</v>
      </c>
      <c r="B1061" s="681" t="str">
        <f t="shared" si="24"/>
        <v>KAZL-R.1</v>
      </c>
      <c r="C1061" s="687" t="str">
        <f>'10'!Q61</f>
        <v>Ne</v>
      </c>
    </row>
    <row r="1062" spans="1:3" x14ac:dyDescent="0.3">
      <c r="A1062" s="2" t="s">
        <v>760</v>
      </c>
      <c r="B1062" s="681" t="str">
        <f t="shared" si="24"/>
        <v>KAZL-R.2</v>
      </c>
      <c r="C1062" s="687" t="str">
        <f>'10'!Q62</f>
        <v>Ne</v>
      </c>
    </row>
    <row r="1063" spans="1:3" x14ac:dyDescent="0.3">
      <c r="A1063" s="2" t="s">
        <v>761</v>
      </c>
      <c r="B1063" s="681" t="str">
        <f t="shared" si="24"/>
        <v>KAZL-R.3</v>
      </c>
      <c r="C1063" s="687" t="str">
        <f>'10'!Q63</f>
        <v>Ne</v>
      </c>
    </row>
    <row r="1064" spans="1:3" x14ac:dyDescent="0.3">
      <c r="A1064" s="2" t="s">
        <v>762</v>
      </c>
      <c r="B1064" s="681" t="str">
        <f t="shared" si="24"/>
        <v>KAZL-P.4</v>
      </c>
      <c r="C1064" s="687" t="str">
        <f>'10'!Q64</f>
        <v>Ne</v>
      </c>
    </row>
    <row r="1065" spans="1:3" x14ac:dyDescent="0.3">
      <c r="A1065" s="2" t="s">
        <v>763</v>
      </c>
      <c r="B1065" s="681" t="str">
        <f t="shared" si="24"/>
        <v>KAZL-P.5</v>
      </c>
      <c r="C1065" s="687" t="str">
        <f>'10'!Q65</f>
        <v>Ne</v>
      </c>
    </row>
    <row r="1066" spans="1:3" x14ac:dyDescent="0.3">
      <c r="A1066" s="2" t="s">
        <v>764</v>
      </c>
      <c r="B1066" s="681" t="str">
        <f t="shared" si="24"/>
        <v>KAZL-P.6</v>
      </c>
      <c r="C1066" s="687" t="str">
        <f>'10'!Q66</f>
        <v>Ne</v>
      </c>
    </row>
    <row r="1067" spans="1:3" x14ac:dyDescent="0.3">
      <c r="A1067" s="2" t="s">
        <v>765</v>
      </c>
      <c r="B1067" s="681" t="str">
        <f t="shared" si="24"/>
        <v>KAZL-P.7</v>
      </c>
      <c r="C1067" s="687" t="str">
        <f>'10'!Q67</f>
        <v>Ne</v>
      </c>
    </row>
    <row r="1068" spans="1:3" x14ac:dyDescent="0.3">
      <c r="A1068" s="2" t="s">
        <v>766</v>
      </c>
      <c r="B1068" s="681" t="str">
        <f t="shared" si="24"/>
        <v>KAZL-P.8</v>
      </c>
      <c r="C1068" s="687" t="str">
        <f>'10'!Q68</f>
        <v>Ne</v>
      </c>
    </row>
    <row r="1069" spans="1:3" x14ac:dyDescent="0.3">
      <c r="A1069" s="2" t="s">
        <v>767</v>
      </c>
      <c r="B1069" s="681" t="str">
        <f t="shared" si="24"/>
        <v>KAZL-P.9</v>
      </c>
      <c r="C1069" s="687" t="str">
        <f>'10'!Q69</f>
        <v>Ne</v>
      </c>
    </row>
    <row r="1070" spans="1:3" x14ac:dyDescent="0.3">
      <c r="A1070" s="2" t="s">
        <v>768</v>
      </c>
      <c r="B1070" s="683" t="str">
        <f t="shared" si="24"/>
        <v>KAZL-P.10</v>
      </c>
      <c r="C1070" s="689" t="str">
        <f>'10'!Q70</f>
        <v>Ne</v>
      </c>
    </row>
    <row r="1071" spans="1:3" x14ac:dyDescent="0.3">
      <c r="A1071" s="2" t="s">
        <v>769</v>
      </c>
      <c r="B1071" s="675" t="str">
        <f t="shared" si="24"/>
        <v>F dalis. Pagal priemonę remiamų projektų pobūdis:</v>
      </c>
      <c r="C1071" s="676"/>
    </row>
    <row r="1072" spans="1:3" x14ac:dyDescent="0.3">
      <c r="A1072" s="2" t="s">
        <v>770</v>
      </c>
      <c r="B1072" s="671" t="str">
        <f t="shared" ref="B1072:B1081" si="25">B995</f>
        <v>Remiami pelno projektai</v>
      </c>
      <c r="C1072" s="672" t="str">
        <f>'10'!Q72</f>
        <v>Ne</v>
      </c>
    </row>
    <row r="1073" spans="1:3" ht="57.6" x14ac:dyDescent="0.3">
      <c r="A1073" s="2" t="s">
        <v>771</v>
      </c>
      <c r="B1073" s="673" t="str">
        <f t="shared" si="25"/>
        <v>Remiami projektai, susiję su žinių perdavimu, įskaitant konsultacijas, mokymą ir keitimąsi žiniomis apie tvarią, ekonominę, socialinę, aplinką ir klimatą tausojančią veiklą (aktualu rodikliui L801)</v>
      </c>
      <c r="C1073" s="672" t="str">
        <f>'10'!Q73</f>
        <v>Ne</v>
      </c>
    </row>
    <row r="1074" spans="1:3" ht="57.6" x14ac:dyDescent="0.3">
      <c r="A1074" s="2" t="s">
        <v>772</v>
      </c>
      <c r="B1074" s="673" t="str">
        <f t="shared" si="25"/>
        <v>Remiami projektai, susiję su gamintojų organizacijomis, vietinėmis rinkomis, trumpomis tiekimo grandinėmis ir kokybės schemomis, įskaitant paramą investicijoms, rinkodaros veiklą ir kt. (aktualu rodikliui L802)</v>
      </c>
      <c r="C1074" s="672" t="str">
        <f>'10'!Q74</f>
        <v>Ne</v>
      </c>
    </row>
    <row r="1075" spans="1:3" ht="43.2" x14ac:dyDescent="0.3">
      <c r="A1075" s="2" t="s">
        <v>773</v>
      </c>
      <c r="B1075" s="673" t="str">
        <f t="shared" si="25"/>
        <v>Remiami projektai, susiję su atsinaujinančios energijos gamybos pajėgumais, įskaitant biologinę (aktualu rodikliui L803)</v>
      </c>
      <c r="C1075" s="672" t="str">
        <f>'10'!Q75</f>
        <v>Ne</v>
      </c>
    </row>
    <row r="1076" spans="1:3" ht="43.2" x14ac:dyDescent="0.3">
      <c r="A1076" s="2" t="s">
        <v>774</v>
      </c>
      <c r="B1076" s="673" t="str">
        <f t="shared" si="25"/>
        <v>Remiami projektai, prisidedantys prie aplinkos tvarumo, klimato kaitos švelninimo bei prisitaikymo prie jos tikslų įgyvendinimo kaimo vietovėse (aktualu rodikliui L804)</v>
      </c>
      <c r="C1076" s="672" t="str">
        <f>'10'!Q76</f>
        <v>Ne</v>
      </c>
    </row>
    <row r="1077" spans="1:3" ht="28.8" x14ac:dyDescent="0.3">
      <c r="A1077" s="2" t="s">
        <v>775</v>
      </c>
      <c r="B1077" s="673" t="str">
        <f t="shared" si="25"/>
        <v>Remiami projektai, kurie kuria darbo vietas (aktualu rodikliui L805)</v>
      </c>
      <c r="C1077" s="672" t="str">
        <f>'10'!Q77</f>
        <v>Ne</v>
      </c>
    </row>
    <row r="1078" spans="1:3" ht="28.8" x14ac:dyDescent="0.3">
      <c r="A1078" s="2" t="s">
        <v>776</v>
      </c>
      <c r="B1078" s="673" t="str">
        <f t="shared" si="25"/>
        <v>Remiami kaimo verslų, įskaitant bioekonomiką, projektai (aktualu rodikliui L 806)</v>
      </c>
      <c r="C1078" s="672" t="str">
        <f>'10'!Q78</f>
        <v>Ne</v>
      </c>
    </row>
    <row r="1079" spans="1:3" ht="28.8" x14ac:dyDescent="0.3">
      <c r="A1079" s="2" t="s">
        <v>777</v>
      </c>
      <c r="B1079" s="673" t="str">
        <f t="shared" si="25"/>
        <v>Remiami projektai, susiję su sumanių kaimų strategijomis (aktualu rodikliui L807)</v>
      </c>
      <c r="C1079" s="672" t="str">
        <f>'10'!Q79</f>
        <v>Ne</v>
      </c>
    </row>
    <row r="1080" spans="1:3" ht="28.8" x14ac:dyDescent="0.3">
      <c r="A1080" s="2" t="s">
        <v>778</v>
      </c>
      <c r="B1080" s="673" t="str">
        <f t="shared" si="25"/>
        <v>Remiami projektai, gerinantys paslaugų prieinamumą ir infrastruktūrą (aktualu rodikliui L808)</v>
      </c>
      <c r="C1080" s="672" t="str">
        <f>'10'!Q80</f>
        <v>Ne</v>
      </c>
    </row>
    <row r="1081" spans="1:3" ht="28.8" x14ac:dyDescent="0.3">
      <c r="A1081" s="2" t="s">
        <v>779</v>
      </c>
      <c r="B1081" s="673" t="str">
        <f t="shared" si="25"/>
        <v>Remiami socialinės įtraukties projektai (aktualu rodikliui L809)</v>
      </c>
      <c r="C1081" s="672" t="str">
        <f>'10'!Q81</f>
        <v>Ne</v>
      </c>
    </row>
    <row r="1082" spans="1:3" x14ac:dyDescent="0.3">
      <c r="A1082" s="2"/>
      <c r="B1082" s="649"/>
      <c r="C1082" s="685"/>
    </row>
    <row r="1083" spans="1:3" x14ac:dyDescent="0.3">
      <c r="A1083" s="1"/>
      <c r="B1083" s="362"/>
      <c r="C1083" s="686" t="str">
        <f>'10'!R6</f>
        <v>15 priemonė</v>
      </c>
    </row>
    <row r="1084" spans="1:3" x14ac:dyDescent="0.3">
      <c r="A1084" s="2" t="s">
        <v>188</v>
      </c>
      <c r="B1084" s="509" t="str">
        <f>B1007</f>
        <v>Priemonės pavadinimas</v>
      </c>
      <c r="C1084" s="670">
        <f>'10'!R7</f>
        <v>0</v>
      </c>
    </row>
    <row r="1085" spans="1:3" x14ac:dyDescent="0.3">
      <c r="A1085" s="2" t="s">
        <v>189</v>
      </c>
      <c r="B1085" s="671" t="str">
        <f t="shared" ref="B1085:B1148" si="26">B1008</f>
        <v>Priemonės rūšis</v>
      </c>
      <c r="C1085" s="670">
        <f>'10'!R8</f>
        <v>0</v>
      </c>
    </row>
    <row r="1086" spans="1:3" x14ac:dyDescent="0.3">
      <c r="A1086" s="2" t="s">
        <v>190</v>
      </c>
      <c r="B1086" s="671" t="str">
        <f t="shared" si="26"/>
        <v>VVG teritorijos poreikių, kuriuos tenkina priemonė, skaičius</v>
      </c>
      <c r="C1086" s="670">
        <f>'10'!R9</f>
        <v>0</v>
      </c>
    </row>
    <row r="1087" spans="1:3" x14ac:dyDescent="0.3">
      <c r="A1087" s="2" t="s">
        <v>191</v>
      </c>
      <c r="B1087" s="671" t="str">
        <f t="shared" si="26"/>
        <v>BŽŪP tikslų, kuriuos įgyvendina priemonė, skaičius</v>
      </c>
      <c r="C1087" s="670">
        <f>'10'!R10</f>
        <v>0</v>
      </c>
    </row>
    <row r="1088" spans="1:3" x14ac:dyDescent="0.3">
      <c r="A1088" s="2" t="s">
        <v>192</v>
      </c>
      <c r="B1088" s="671" t="str">
        <f t="shared" si="26"/>
        <v>Pagrindinis BŽŪP tikslas, kurį įgyvendina VPS priemonė</v>
      </c>
      <c r="C1088" s="672" t="str">
        <f>'10'!R11</f>
        <v>Pasirinkite</v>
      </c>
    </row>
    <row r="1089" spans="1:3" ht="28.8" x14ac:dyDescent="0.3">
      <c r="A1089" s="2" t="s">
        <v>193</v>
      </c>
      <c r="B1089" s="673" t="str">
        <f t="shared" si="26"/>
        <v>Ar priemonė prisideda prie 4 konkretaus BŽŪP tikslo? (tikslas nurodytas 5 lape)</v>
      </c>
      <c r="C1089" s="672" t="str">
        <f>'10'!R12</f>
        <v>Ne</v>
      </c>
    </row>
    <row r="1090" spans="1:3" ht="28.8" x14ac:dyDescent="0.3">
      <c r="A1090" s="2" t="s">
        <v>194</v>
      </c>
      <c r="B1090" s="673" t="str">
        <f t="shared" si="26"/>
        <v>Ar priemonė prisideda prie 5 konkretaus BŽŪP tikslo? (tikslas nurodytas 5 lape)</v>
      </c>
      <c r="C1090" s="672" t="str">
        <f>'10'!R13</f>
        <v>Ne</v>
      </c>
    </row>
    <row r="1091" spans="1:3" ht="28.8" x14ac:dyDescent="0.3">
      <c r="A1091" s="2" t="s">
        <v>195</v>
      </c>
      <c r="B1091" s="673" t="str">
        <f t="shared" si="26"/>
        <v>Ar priemonė prisideda prie 6 konkretaus BŽŪP tikslo? (tikslas nurodytas 5 lape)</v>
      </c>
      <c r="C1091" s="672" t="str">
        <f>'10'!R14</f>
        <v>Ne</v>
      </c>
    </row>
    <row r="1092" spans="1:3" ht="28.8" x14ac:dyDescent="0.3">
      <c r="A1092" s="2" t="s">
        <v>196</v>
      </c>
      <c r="B1092" s="673" t="str">
        <f t="shared" si="26"/>
        <v>Ar priemonė prisideda prie 9 konkretaus BŽŪP tikslo? (tikslas nurodytas 5 lape)</v>
      </c>
      <c r="C1092" s="672" t="str">
        <f>'10'!R15</f>
        <v>Ne</v>
      </c>
    </row>
    <row r="1093" spans="1:3" x14ac:dyDescent="0.3">
      <c r="A1093" s="2" t="s">
        <v>94</v>
      </c>
      <c r="B1093" s="675" t="str">
        <f t="shared" si="26"/>
        <v>A dalis. Priemonės intervencijos logika:</v>
      </c>
      <c r="C1093" s="676"/>
    </row>
    <row r="1094" spans="1:3" ht="43.2" x14ac:dyDescent="0.3">
      <c r="A1094" s="2" t="s">
        <v>197</v>
      </c>
      <c r="B1094" s="673" t="str">
        <f t="shared" si="26"/>
        <v>Priemonės tikslas, ryšys su pagrindiniu BŽŪP tikslu ir VVG teritorijos poreikiais (problemomis ir (arba) potencialu), ryšys su VPS tema (jei taikoma)</v>
      </c>
      <c r="C1094" s="677">
        <f>'10'!R17</f>
        <v>0</v>
      </c>
    </row>
    <row r="1095" spans="1:3" x14ac:dyDescent="0.3">
      <c r="A1095" s="2" t="s">
        <v>198</v>
      </c>
      <c r="B1095" s="671" t="str">
        <f t="shared" si="26"/>
        <v>Pokytis, kurio siekiama VPS priemone</v>
      </c>
      <c r="C1095" s="677">
        <f>'10'!R18</f>
        <v>0</v>
      </c>
    </row>
    <row r="1096" spans="1:3" ht="28.8" x14ac:dyDescent="0.3">
      <c r="A1096" s="2" t="s">
        <v>199</v>
      </c>
      <c r="B1096" s="509" t="str">
        <f t="shared" si="26"/>
        <v>Kaip priemonė prisidės prie horizontalaus tikslo d įgyvendinimo? (pildoma, jei taikoma)</v>
      </c>
      <c r="C1096" s="677">
        <f>'10'!R19</f>
        <v>0</v>
      </c>
    </row>
    <row r="1097" spans="1:3" ht="28.8" x14ac:dyDescent="0.3">
      <c r="A1097" s="2" t="s">
        <v>200</v>
      </c>
      <c r="B1097" s="509" t="str">
        <f t="shared" si="26"/>
        <v>Kaip priemonė prisidės prie horizontalaus tikslo e įgyvendinimo? (pildoma, jei taikoma)</v>
      </c>
      <c r="C1097" s="677">
        <f>'10'!R20</f>
        <v>0</v>
      </c>
    </row>
    <row r="1098" spans="1:3" ht="28.8" x14ac:dyDescent="0.3">
      <c r="A1098" s="2" t="s">
        <v>201</v>
      </c>
      <c r="B1098" s="509" t="str">
        <f t="shared" si="26"/>
        <v>Kaip priemonė prisidės prie horizontalaus tikslo f įgyvendinimo? (pildoma, jei taikoma)</v>
      </c>
      <c r="C1098" s="677">
        <f>'10'!R21</f>
        <v>0</v>
      </c>
    </row>
    <row r="1099" spans="1:3" ht="28.8" x14ac:dyDescent="0.3">
      <c r="A1099" s="2" t="s">
        <v>202</v>
      </c>
      <c r="B1099" s="509" t="str">
        <f t="shared" si="26"/>
        <v>Kaip priemonė prisidės prie horizontalaus tikslo i įgyvendinimo? (pildoma, jei taikoma)</v>
      </c>
      <c r="C1099" s="677">
        <f>'10'!R22</f>
        <v>0</v>
      </c>
    </row>
    <row r="1100" spans="1:3" ht="28.8" x14ac:dyDescent="0.3">
      <c r="A1100" s="2" t="s">
        <v>203</v>
      </c>
      <c r="B1100" s="675" t="str">
        <f t="shared" si="26"/>
        <v>B dalis. Pareiškėjų ir projektų tinkamumo sąlygos, projektų atrankos principai:</v>
      </c>
      <c r="C1100" s="676"/>
    </row>
    <row r="1101" spans="1:3" x14ac:dyDescent="0.3">
      <c r="A1101" s="2" t="s">
        <v>204</v>
      </c>
      <c r="B1101" s="509" t="str">
        <f t="shared" si="26"/>
        <v>Pagal priemonę remiamos veiklos</v>
      </c>
      <c r="C1101" s="677">
        <f>'10'!R24</f>
        <v>0</v>
      </c>
    </row>
    <row r="1102" spans="1:3" ht="28.8" x14ac:dyDescent="0.3">
      <c r="A1102" s="2" t="s">
        <v>205</v>
      </c>
      <c r="B1102" s="671" t="str">
        <f t="shared" si="26"/>
        <v>Tinkami pareiškėjai ir partneriai (jei taikomas reikalavimas projektus įgyvendinti su partneriais)</v>
      </c>
      <c r="C1102" s="677">
        <f>'10'!R25</f>
        <v>0</v>
      </c>
    </row>
    <row r="1103" spans="1:3" ht="28.8" x14ac:dyDescent="0.3">
      <c r="A1103" s="2" t="s">
        <v>206</v>
      </c>
      <c r="B1103" s="671" t="str">
        <f t="shared" si="26"/>
        <v>Priemonės tikslinė grupė (pildoma, jei nesutampa su tinkamais pareiškėjais ir (arba) partneriais)</v>
      </c>
      <c r="C1103" s="677">
        <f>'10'!R26</f>
        <v>0</v>
      </c>
    </row>
    <row r="1104" spans="1:3" x14ac:dyDescent="0.3">
      <c r="A1104" s="2" t="s">
        <v>725</v>
      </c>
      <c r="B1104" s="509" t="str">
        <f t="shared" si="26"/>
        <v>Tinkamumo sąlygos pareiškėjams ir projektams</v>
      </c>
      <c r="C1104" s="677">
        <f>'10'!R27</f>
        <v>0</v>
      </c>
    </row>
    <row r="1105" spans="1:3" x14ac:dyDescent="0.3">
      <c r="A1105" s="2" t="s">
        <v>726</v>
      </c>
      <c r="B1105" s="673" t="str">
        <f t="shared" si="26"/>
        <v>Projektų atrankos principai</v>
      </c>
      <c r="C1105" s="677">
        <f>'10'!R28</f>
        <v>0</v>
      </c>
    </row>
    <row r="1106" spans="1:3" x14ac:dyDescent="0.3">
      <c r="A1106" s="2" t="s">
        <v>727</v>
      </c>
      <c r="B1106" s="509" t="str">
        <f t="shared" si="26"/>
        <v>Planuojamų kvietimų teikti paraiškas skaičius</v>
      </c>
      <c r="C1106" s="670">
        <f>'10'!R29</f>
        <v>0</v>
      </c>
    </row>
    <row r="1107" spans="1:3" x14ac:dyDescent="0.3">
      <c r="A1107" s="2" t="s">
        <v>728</v>
      </c>
      <c r="B1107" s="651" t="str">
        <f t="shared" si="26"/>
        <v>C dalis. Paramos dydžiai:</v>
      </c>
      <c r="C1107" s="676"/>
    </row>
    <row r="1108" spans="1:3" x14ac:dyDescent="0.3">
      <c r="A1108" s="2" t="s">
        <v>729</v>
      </c>
      <c r="B1108" s="509" t="str">
        <f t="shared" si="26"/>
        <v>Didžiausia paramos suma vietos projektui, Eur</v>
      </c>
      <c r="C1108" s="677">
        <f>'10'!R31</f>
        <v>0</v>
      </c>
    </row>
    <row r="1109" spans="1:3" x14ac:dyDescent="0.3">
      <c r="A1109" s="2" t="s">
        <v>730</v>
      </c>
      <c r="B1109" s="509" t="str">
        <f t="shared" si="26"/>
        <v xml:space="preserve">Paramos lyginamoji dalis, proc. </v>
      </c>
      <c r="C1109" s="677">
        <f>'10'!R32</f>
        <v>0</v>
      </c>
    </row>
    <row r="1110" spans="1:3" x14ac:dyDescent="0.3">
      <c r="A1110" s="2" t="s">
        <v>731</v>
      </c>
      <c r="B1110" s="509" t="str">
        <f t="shared" si="26"/>
        <v>Planuojama paramos suma priemonei, Eur</v>
      </c>
      <c r="C1110" s="678">
        <f>'10'!R33</f>
        <v>0</v>
      </c>
    </row>
    <row r="1111" spans="1:3" x14ac:dyDescent="0.3">
      <c r="A1111" s="2" t="s">
        <v>732</v>
      </c>
      <c r="B1111" s="509" t="str">
        <f t="shared" si="26"/>
        <v>Planuojama paremti projektų (rodiklis L700)</v>
      </c>
      <c r="C1111" s="679">
        <f>'10'!R34</f>
        <v>0</v>
      </c>
    </row>
    <row r="1112" spans="1:3" x14ac:dyDescent="0.3">
      <c r="A1112" s="2" t="s">
        <v>733</v>
      </c>
      <c r="B1112" s="509" t="str">
        <f t="shared" si="26"/>
        <v>Paaiškinimas, kaip nustatyta rodiklio L700 reikšmė</v>
      </c>
      <c r="C1112" s="677">
        <f>'10'!R35</f>
        <v>0</v>
      </c>
    </row>
    <row r="1113" spans="1:3" ht="28.8" x14ac:dyDescent="0.3">
      <c r="A1113" s="2" t="s">
        <v>734</v>
      </c>
      <c r="B1113" s="651" t="str">
        <f t="shared" si="26"/>
        <v>D dalis. Priemonės indėlis į ES ir nacionalinių horizontaliųjų principų įgyvendinimą:</v>
      </c>
      <c r="C1113" s="676"/>
    </row>
    <row r="1114" spans="1:3" x14ac:dyDescent="0.3">
      <c r="A1114" s="2" t="s">
        <v>735</v>
      </c>
      <c r="B1114" s="680" t="str">
        <f t="shared" si="26"/>
        <v>Subregioninės vietovės principas:</v>
      </c>
      <c r="C1114" s="676"/>
    </row>
    <row r="1115" spans="1:3" ht="28.8" x14ac:dyDescent="0.3">
      <c r="A1115" s="2" t="s">
        <v>736</v>
      </c>
      <c r="B1115" s="509" t="str">
        <f t="shared" si="26"/>
        <v>Ar siekiama, kad pagal priemonę finansuojami projektai apimtų visas VVG teritorijos seniūnijas?</v>
      </c>
      <c r="C1115" s="672" t="str">
        <f>'10'!R38</f>
        <v>Ne</v>
      </c>
    </row>
    <row r="1116" spans="1:3" x14ac:dyDescent="0.3">
      <c r="A1116" s="2" t="s">
        <v>737</v>
      </c>
      <c r="B1116" s="509" t="str">
        <f t="shared" si="26"/>
        <v>Pasirinkimo pagrindimas</v>
      </c>
      <c r="C1116" s="677">
        <f>'10'!R39</f>
        <v>0</v>
      </c>
    </row>
    <row r="1117" spans="1:3" x14ac:dyDescent="0.3">
      <c r="A1117" s="2" t="s">
        <v>738</v>
      </c>
      <c r="B1117" s="680" t="str">
        <f t="shared" si="26"/>
        <v>Partnerystės principas:</v>
      </c>
      <c r="C1117" s="676"/>
    </row>
    <row r="1118" spans="1:3" ht="28.8" x14ac:dyDescent="0.3">
      <c r="A1118" s="2" t="s">
        <v>739</v>
      </c>
      <c r="B1118" s="509" t="str">
        <f t="shared" si="26"/>
        <v>Ar siekiama, kad pagal priemonę finansuojami projektai būtų vykdomi su partneriais?</v>
      </c>
      <c r="C1118" s="672" t="str">
        <f>'10'!R41</f>
        <v>Ne</v>
      </c>
    </row>
    <row r="1119" spans="1:3" x14ac:dyDescent="0.3">
      <c r="A1119" s="2" t="s">
        <v>740</v>
      </c>
      <c r="B1119" s="509" t="str">
        <f t="shared" si="26"/>
        <v>Pasirinkimo pagrindimas</v>
      </c>
      <c r="C1119" s="677">
        <f>'10'!R42</f>
        <v>0</v>
      </c>
    </row>
    <row r="1120" spans="1:3" x14ac:dyDescent="0.3">
      <c r="A1120" s="2" t="s">
        <v>741</v>
      </c>
      <c r="B1120" s="680" t="str">
        <f t="shared" si="26"/>
        <v>Inovacijų principas:</v>
      </c>
      <c r="C1120" s="676"/>
    </row>
    <row r="1121" spans="1:3" ht="28.8" x14ac:dyDescent="0.3">
      <c r="A1121" s="2" t="s">
        <v>742</v>
      </c>
      <c r="B1121" s="509" t="str">
        <f t="shared" si="26"/>
        <v>Ar siekiama, kad pagal priemonę finansuojami projektai būtų skirti inovacijoms vietos lygiu diegti?</v>
      </c>
      <c r="C1121" s="672" t="str">
        <f>'10'!R44</f>
        <v>Ne</v>
      </c>
    </row>
    <row r="1122" spans="1:3" x14ac:dyDescent="0.3">
      <c r="A1122" s="2" t="s">
        <v>743</v>
      </c>
      <c r="B1122" s="509" t="str">
        <f t="shared" si="26"/>
        <v>Pasirinkimo pagrindimas</v>
      </c>
      <c r="C1122" s="677">
        <f>'10'!R45</f>
        <v>0</v>
      </c>
    </row>
    <row r="1123" spans="1:3" ht="28.8" x14ac:dyDescent="0.3">
      <c r="A1123" s="2" t="s">
        <v>744</v>
      </c>
      <c r="B1123" s="509" t="str">
        <f t="shared" si="26"/>
        <v>Planuojama paremti projektų, skirtų inovacijoms vietos lygiu diegti (rodiklis L710)</v>
      </c>
      <c r="C1123" s="679">
        <f>'10'!R46</f>
        <v>0</v>
      </c>
    </row>
    <row r="1124" spans="1:3" x14ac:dyDescent="0.3">
      <c r="A1124" s="2" t="s">
        <v>745</v>
      </c>
      <c r="B1124" s="680" t="str">
        <f t="shared" si="26"/>
        <v>Lyčių lygybė ir nediskriminavimas:</v>
      </c>
      <c r="C1124" s="676"/>
    </row>
    <row r="1125" spans="1:3" ht="28.8" x14ac:dyDescent="0.3">
      <c r="A1125" s="2" t="s">
        <v>746</v>
      </c>
      <c r="B1125" s="509" t="str">
        <f t="shared" si="26"/>
        <v>Ar pagal priemonę finansuojami projektai, skirti lyčių lygybei ir nediskriminavimui?</v>
      </c>
      <c r="C1125" s="672" t="str">
        <f>'10'!R48</f>
        <v>Ne</v>
      </c>
    </row>
    <row r="1126" spans="1:3" x14ac:dyDescent="0.3">
      <c r="A1126" s="2" t="s">
        <v>747</v>
      </c>
      <c r="B1126" s="509" t="str">
        <f t="shared" si="26"/>
        <v>Pasirinkimo pagrindimas (jei taip, kaip bus užtikrinta)</v>
      </c>
      <c r="C1126" s="677">
        <f>'10'!R49</f>
        <v>0</v>
      </c>
    </row>
    <row r="1127" spans="1:3" x14ac:dyDescent="0.3">
      <c r="A1127" s="2" t="s">
        <v>748</v>
      </c>
      <c r="B1127" s="680" t="str">
        <f t="shared" si="26"/>
        <v>Jaunimas:</v>
      </c>
      <c r="C1127" s="676"/>
    </row>
    <row r="1128" spans="1:3" x14ac:dyDescent="0.3">
      <c r="A1128" s="2" t="s">
        <v>749</v>
      </c>
      <c r="B1128" s="509" t="str">
        <f t="shared" si="26"/>
        <v>Ar pagal priemonę finansuojami projektai, skirti jaunimui?</v>
      </c>
      <c r="C1128" s="672" t="str">
        <f>'10'!R51</f>
        <v>Ne</v>
      </c>
    </row>
    <row r="1129" spans="1:3" x14ac:dyDescent="0.3">
      <c r="A1129" s="2" t="s">
        <v>750</v>
      </c>
      <c r="B1129" s="509" t="str">
        <f t="shared" si="26"/>
        <v>Pasirinkimo pagrindimas (jei taip, kaip bus užtikrinta)</v>
      </c>
      <c r="C1129" s="677">
        <f>'10'!R52</f>
        <v>0</v>
      </c>
    </row>
    <row r="1130" spans="1:3" x14ac:dyDescent="0.3">
      <c r="A1130" s="2" t="s">
        <v>751</v>
      </c>
      <c r="B1130" s="675" t="str">
        <f t="shared" si="26"/>
        <v>E dalis. Priemonės rezultato rodikliai:</v>
      </c>
      <c r="C1130" s="676"/>
    </row>
    <row r="1131" spans="1:3" x14ac:dyDescent="0.3">
      <c r="A1131" s="2" t="s">
        <v>752</v>
      </c>
      <c r="B1131" s="680" t="str">
        <f t="shared" si="26"/>
        <v>SP rezultato rodiklių taikymas priemonei:</v>
      </c>
      <c r="C1131" s="676"/>
    </row>
    <row r="1132" spans="1:3" x14ac:dyDescent="0.3">
      <c r="A1132" s="2" t="s">
        <v>753</v>
      </c>
      <c r="B1132" s="681" t="str">
        <f t="shared" si="26"/>
        <v>R.3</v>
      </c>
      <c r="C1132" s="687" t="str">
        <f>'10'!R55</f>
        <v>Ne</v>
      </c>
    </row>
    <row r="1133" spans="1:3" x14ac:dyDescent="0.3">
      <c r="A1133" s="2" t="s">
        <v>754</v>
      </c>
      <c r="B1133" s="681" t="str">
        <f t="shared" si="26"/>
        <v>R.37</v>
      </c>
      <c r="C1133" s="687" t="str">
        <f>'10'!R56</f>
        <v>Ne</v>
      </c>
    </row>
    <row r="1134" spans="1:3" x14ac:dyDescent="0.3">
      <c r="A1134" s="2" t="s">
        <v>755</v>
      </c>
      <c r="B1134" s="681" t="str">
        <f t="shared" si="26"/>
        <v>R.39</v>
      </c>
      <c r="C1134" s="687" t="str">
        <f>'10'!R57</f>
        <v>Ne</v>
      </c>
    </row>
    <row r="1135" spans="1:3" x14ac:dyDescent="0.3">
      <c r="A1135" s="2" t="s">
        <v>756</v>
      </c>
      <c r="B1135" s="681" t="str">
        <f t="shared" si="26"/>
        <v>R.41</v>
      </c>
      <c r="C1135" s="687" t="str">
        <f>'10'!R58</f>
        <v>Ne</v>
      </c>
    </row>
    <row r="1136" spans="1:3" x14ac:dyDescent="0.3">
      <c r="A1136" s="2" t="s">
        <v>757</v>
      </c>
      <c r="B1136" s="681" t="str">
        <f t="shared" si="26"/>
        <v>R.42</v>
      </c>
      <c r="C1136" s="687" t="str">
        <f>'10'!R59</f>
        <v>Ne</v>
      </c>
    </row>
    <row r="1137" spans="1:3" x14ac:dyDescent="0.3">
      <c r="A1137" s="2" t="s">
        <v>758</v>
      </c>
      <c r="B1137" s="680" t="str">
        <f t="shared" si="26"/>
        <v>VPS rodiklių taikymas priemonei:</v>
      </c>
      <c r="C1137" s="688"/>
    </row>
    <row r="1138" spans="1:3" x14ac:dyDescent="0.3">
      <c r="A1138" s="2" t="s">
        <v>759</v>
      </c>
      <c r="B1138" s="681" t="str">
        <f t="shared" si="26"/>
        <v>KAZL-R.1</v>
      </c>
      <c r="C1138" s="687" t="str">
        <f>'10'!R61</f>
        <v>Ne</v>
      </c>
    </row>
    <row r="1139" spans="1:3" x14ac:dyDescent="0.3">
      <c r="A1139" s="2" t="s">
        <v>760</v>
      </c>
      <c r="B1139" s="681" t="str">
        <f t="shared" si="26"/>
        <v>KAZL-R.2</v>
      </c>
      <c r="C1139" s="687" t="str">
        <f>'10'!R62</f>
        <v>Ne</v>
      </c>
    </row>
    <row r="1140" spans="1:3" x14ac:dyDescent="0.3">
      <c r="A1140" s="2" t="s">
        <v>761</v>
      </c>
      <c r="B1140" s="681" t="str">
        <f t="shared" si="26"/>
        <v>KAZL-R.3</v>
      </c>
      <c r="C1140" s="687" t="str">
        <f>'10'!R63</f>
        <v>Ne</v>
      </c>
    </row>
    <row r="1141" spans="1:3" x14ac:dyDescent="0.3">
      <c r="A1141" s="2" t="s">
        <v>762</v>
      </c>
      <c r="B1141" s="681" t="str">
        <f t="shared" si="26"/>
        <v>KAZL-P.4</v>
      </c>
      <c r="C1141" s="687" t="str">
        <f>'10'!R64</f>
        <v>Ne</v>
      </c>
    </row>
    <row r="1142" spans="1:3" x14ac:dyDescent="0.3">
      <c r="A1142" s="2" t="s">
        <v>763</v>
      </c>
      <c r="B1142" s="681" t="str">
        <f t="shared" si="26"/>
        <v>KAZL-P.5</v>
      </c>
      <c r="C1142" s="687" t="str">
        <f>'10'!R65</f>
        <v>Ne</v>
      </c>
    </row>
    <row r="1143" spans="1:3" x14ac:dyDescent="0.3">
      <c r="A1143" s="2" t="s">
        <v>764</v>
      </c>
      <c r="B1143" s="681" t="str">
        <f t="shared" si="26"/>
        <v>KAZL-P.6</v>
      </c>
      <c r="C1143" s="687" t="str">
        <f>'10'!R66</f>
        <v>Ne</v>
      </c>
    </row>
    <row r="1144" spans="1:3" x14ac:dyDescent="0.3">
      <c r="A1144" s="2" t="s">
        <v>765</v>
      </c>
      <c r="B1144" s="681" t="str">
        <f t="shared" si="26"/>
        <v>KAZL-P.7</v>
      </c>
      <c r="C1144" s="687" t="str">
        <f>'10'!R67</f>
        <v>Ne</v>
      </c>
    </row>
    <row r="1145" spans="1:3" x14ac:dyDescent="0.3">
      <c r="A1145" s="2" t="s">
        <v>766</v>
      </c>
      <c r="B1145" s="681" t="str">
        <f t="shared" si="26"/>
        <v>KAZL-P.8</v>
      </c>
      <c r="C1145" s="687" t="str">
        <f>'10'!R68</f>
        <v>Ne</v>
      </c>
    </row>
    <row r="1146" spans="1:3" x14ac:dyDescent="0.3">
      <c r="A1146" s="2" t="s">
        <v>767</v>
      </c>
      <c r="B1146" s="681" t="str">
        <f t="shared" si="26"/>
        <v>KAZL-P.9</v>
      </c>
      <c r="C1146" s="687" t="str">
        <f>'10'!R69</f>
        <v>Ne</v>
      </c>
    </row>
    <row r="1147" spans="1:3" x14ac:dyDescent="0.3">
      <c r="A1147" s="2" t="s">
        <v>768</v>
      </c>
      <c r="B1147" s="683" t="str">
        <f t="shared" si="26"/>
        <v>KAZL-P.10</v>
      </c>
      <c r="C1147" s="689" t="str">
        <f>'10'!R70</f>
        <v>Ne</v>
      </c>
    </row>
    <row r="1148" spans="1:3" x14ac:dyDescent="0.3">
      <c r="A1148" s="2" t="s">
        <v>769</v>
      </c>
      <c r="B1148" s="675" t="str">
        <f t="shared" si="26"/>
        <v>F dalis. Pagal priemonę remiamų projektų pobūdis:</v>
      </c>
      <c r="C1148" s="676"/>
    </row>
    <row r="1149" spans="1:3" x14ac:dyDescent="0.3">
      <c r="A1149" s="2" t="s">
        <v>770</v>
      </c>
      <c r="B1149" s="671" t="str">
        <f t="shared" ref="B1149:B1158" si="27">B1072</f>
        <v>Remiami pelno projektai</v>
      </c>
      <c r="C1149" s="672" t="str">
        <f>'10'!R72</f>
        <v>Ne</v>
      </c>
    </row>
    <row r="1150" spans="1:3" ht="57.6" x14ac:dyDescent="0.3">
      <c r="A1150" s="2" t="s">
        <v>771</v>
      </c>
      <c r="B1150" s="673" t="str">
        <f t="shared" si="27"/>
        <v>Remiami projektai, susiję su žinių perdavimu, įskaitant konsultacijas, mokymą ir keitimąsi žiniomis apie tvarią, ekonominę, socialinę, aplinką ir klimatą tausojančią veiklą (aktualu rodikliui L801)</v>
      </c>
      <c r="C1150" s="672" t="str">
        <f>'10'!R73</f>
        <v>Ne</v>
      </c>
    </row>
    <row r="1151" spans="1:3" ht="57.6" x14ac:dyDescent="0.3">
      <c r="A1151" s="2" t="s">
        <v>772</v>
      </c>
      <c r="B1151" s="673" t="str">
        <f t="shared" si="27"/>
        <v>Remiami projektai, susiję su gamintojų organizacijomis, vietinėmis rinkomis, trumpomis tiekimo grandinėmis ir kokybės schemomis, įskaitant paramą investicijoms, rinkodaros veiklą ir kt. (aktualu rodikliui L802)</v>
      </c>
      <c r="C1151" s="672" t="str">
        <f>'10'!R74</f>
        <v>Ne</v>
      </c>
    </row>
    <row r="1152" spans="1:3" ht="43.2" x14ac:dyDescent="0.3">
      <c r="A1152" s="2" t="s">
        <v>773</v>
      </c>
      <c r="B1152" s="673" t="str">
        <f t="shared" si="27"/>
        <v>Remiami projektai, susiję su atsinaujinančios energijos gamybos pajėgumais, įskaitant biologinę (aktualu rodikliui L803)</v>
      </c>
      <c r="C1152" s="672" t="str">
        <f>'10'!R75</f>
        <v>Ne</v>
      </c>
    </row>
    <row r="1153" spans="1:3" ht="43.2" x14ac:dyDescent="0.3">
      <c r="A1153" s="2" t="s">
        <v>774</v>
      </c>
      <c r="B1153" s="673" t="str">
        <f t="shared" si="27"/>
        <v>Remiami projektai, prisidedantys prie aplinkos tvarumo, klimato kaitos švelninimo bei prisitaikymo prie jos tikslų įgyvendinimo kaimo vietovėse (aktualu rodikliui L804)</v>
      </c>
      <c r="C1153" s="672" t="str">
        <f>'10'!R76</f>
        <v>Ne</v>
      </c>
    </row>
    <row r="1154" spans="1:3" ht="28.8" x14ac:dyDescent="0.3">
      <c r="A1154" s="2" t="s">
        <v>775</v>
      </c>
      <c r="B1154" s="673" t="str">
        <f t="shared" si="27"/>
        <v>Remiami projektai, kurie kuria darbo vietas (aktualu rodikliui L805)</v>
      </c>
      <c r="C1154" s="672" t="str">
        <f>'10'!R77</f>
        <v>Ne</v>
      </c>
    </row>
    <row r="1155" spans="1:3" ht="28.8" x14ac:dyDescent="0.3">
      <c r="A1155" s="2" t="s">
        <v>776</v>
      </c>
      <c r="B1155" s="673" t="str">
        <f t="shared" si="27"/>
        <v>Remiami kaimo verslų, įskaitant bioekonomiką, projektai (aktualu rodikliui L 806)</v>
      </c>
      <c r="C1155" s="672" t="str">
        <f>'10'!R78</f>
        <v>Ne</v>
      </c>
    </row>
    <row r="1156" spans="1:3" ht="28.8" x14ac:dyDescent="0.3">
      <c r="A1156" s="2" t="s">
        <v>777</v>
      </c>
      <c r="B1156" s="673" t="str">
        <f t="shared" si="27"/>
        <v>Remiami projektai, susiję su sumanių kaimų strategijomis (aktualu rodikliui L807)</v>
      </c>
      <c r="C1156" s="672" t="str">
        <f>'10'!R79</f>
        <v>Ne</v>
      </c>
    </row>
    <row r="1157" spans="1:3" ht="28.8" x14ac:dyDescent="0.3">
      <c r="A1157" s="2" t="s">
        <v>778</v>
      </c>
      <c r="B1157" s="673" t="str">
        <f t="shared" si="27"/>
        <v>Remiami projektai, gerinantys paslaugų prieinamumą ir infrastruktūrą (aktualu rodikliui L808)</v>
      </c>
      <c r="C1157" s="672" t="str">
        <f>'10'!R80</f>
        <v>Ne</v>
      </c>
    </row>
    <row r="1158" spans="1:3" ht="28.8" x14ac:dyDescent="0.3">
      <c r="A1158" s="2" t="s">
        <v>779</v>
      </c>
      <c r="B1158" s="673" t="str">
        <f t="shared" si="27"/>
        <v>Remiami socialinės įtraukties projektai (aktualu rodikliui L809)</v>
      </c>
      <c r="C1158" s="672" t="str">
        <f>'10'!R81</f>
        <v>Ne</v>
      </c>
    </row>
    <row r="1159" spans="1:3" x14ac:dyDescent="0.3">
      <c r="B1159" s="649"/>
      <c r="C1159" s="685"/>
    </row>
    <row r="1160" spans="1:3" x14ac:dyDescent="0.3">
      <c r="A1160" s="1"/>
      <c r="B1160" s="362"/>
      <c r="C1160" s="686" t="str">
        <f>'10'!S6</f>
        <v>16 priemonė</v>
      </c>
    </row>
    <row r="1161" spans="1:3" x14ac:dyDescent="0.3">
      <c r="A1161" s="2" t="s">
        <v>188</v>
      </c>
      <c r="B1161" s="509" t="str">
        <f>B1084</f>
        <v>Priemonės pavadinimas</v>
      </c>
      <c r="C1161" s="670">
        <f>'10'!S7</f>
        <v>0</v>
      </c>
    </row>
    <row r="1162" spans="1:3" x14ac:dyDescent="0.3">
      <c r="A1162" s="2" t="s">
        <v>189</v>
      </c>
      <c r="B1162" s="671" t="str">
        <f t="shared" ref="B1162:B1225" si="28">B1085</f>
        <v>Priemonės rūšis</v>
      </c>
      <c r="C1162" s="670">
        <f>'10'!S8</f>
        <v>0</v>
      </c>
    </row>
    <row r="1163" spans="1:3" x14ac:dyDescent="0.3">
      <c r="A1163" s="2" t="s">
        <v>190</v>
      </c>
      <c r="B1163" s="671" t="str">
        <f t="shared" si="28"/>
        <v>VVG teritorijos poreikių, kuriuos tenkina priemonė, skaičius</v>
      </c>
      <c r="C1163" s="670">
        <f>'10'!S9</f>
        <v>0</v>
      </c>
    </row>
    <row r="1164" spans="1:3" x14ac:dyDescent="0.3">
      <c r="A1164" s="2" t="s">
        <v>191</v>
      </c>
      <c r="B1164" s="671" t="str">
        <f t="shared" si="28"/>
        <v>BŽŪP tikslų, kuriuos įgyvendina priemonė, skaičius</v>
      </c>
      <c r="C1164" s="670">
        <f>'10'!S10</f>
        <v>0</v>
      </c>
    </row>
    <row r="1165" spans="1:3" x14ac:dyDescent="0.3">
      <c r="A1165" s="2" t="s">
        <v>192</v>
      </c>
      <c r="B1165" s="671" t="str">
        <f t="shared" si="28"/>
        <v>Pagrindinis BŽŪP tikslas, kurį įgyvendina VPS priemonė</v>
      </c>
      <c r="C1165" s="672" t="str">
        <f>'10'!S11</f>
        <v>Pasirinkite</v>
      </c>
    </row>
    <row r="1166" spans="1:3" ht="28.8" x14ac:dyDescent="0.3">
      <c r="A1166" s="2" t="s">
        <v>193</v>
      </c>
      <c r="B1166" s="673" t="str">
        <f t="shared" si="28"/>
        <v>Ar priemonė prisideda prie 4 konkretaus BŽŪP tikslo? (tikslas nurodytas 5 lape)</v>
      </c>
      <c r="C1166" s="672" t="str">
        <f>'10'!S12</f>
        <v>Ne</v>
      </c>
    </row>
    <row r="1167" spans="1:3" ht="28.8" x14ac:dyDescent="0.3">
      <c r="A1167" s="2" t="s">
        <v>194</v>
      </c>
      <c r="B1167" s="673" t="str">
        <f t="shared" si="28"/>
        <v>Ar priemonė prisideda prie 5 konkretaus BŽŪP tikslo? (tikslas nurodytas 5 lape)</v>
      </c>
      <c r="C1167" s="672" t="str">
        <f>'10'!S13</f>
        <v>Ne</v>
      </c>
    </row>
    <row r="1168" spans="1:3" ht="28.8" x14ac:dyDescent="0.3">
      <c r="A1168" s="2" t="s">
        <v>195</v>
      </c>
      <c r="B1168" s="673" t="str">
        <f t="shared" si="28"/>
        <v>Ar priemonė prisideda prie 6 konkretaus BŽŪP tikslo? (tikslas nurodytas 5 lape)</v>
      </c>
      <c r="C1168" s="672" t="str">
        <f>'10'!S14</f>
        <v>Ne</v>
      </c>
    </row>
    <row r="1169" spans="1:3" ht="28.8" x14ac:dyDescent="0.3">
      <c r="A1169" s="2" t="s">
        <v>196</v>
      </c>
      <c r="B1169" s="673" t="str">
        <f t="shared" si="28"/>
        <v>Ar priemonė prisideda prie 9 konkretaus BŽŪP tikslo? (tikslas nurodytas 5 lape)</v>
      </c>
      <c r="C1169" s="672" t="str">
        <f>'10'!S15</f>
        <v>Ne</v>
      </c>
    </row>
    <row r="1170" spans="1:3" x14ac:dyDescent="0.3">
      <c r="A1170" s="2" t="s">
        <v>94</v>
      </c>
      <c r="B1170" s="675" t="str">
        <f t="shared" si="28"/>
        <v>A dalis. Priemonės intervencijos logika:</v>
      </c>
      <c r="C1170" s="676"/>
    </row>
    <row r="1171" spans="1:3" ht="43.2" x14ac:dyDescent="0.3">
      <c r="A1171" s="2" t="s">
        <v>197</v>
      </c>
      <c r="B1171" s="673" t="str">
        <f t="shared" si="28"/>
        <v>Priemonės tikslas, ryšys su pagrindiniu BŽŪP tikslu ir VVG teritorijos poreikiais (problemomis ir (arba) potencialu), ryšys su VPS tema (jei taikoma)</v>
      </c>
      <c r="C1171" s="677">
        <f>'10'!S17</f>
        <v>0</v>
      </c>
    </row>
    <row r="1172" spans="1:3" x14ac:dyDescent="0.3">
      <c r="A1172" s="2" t="s">
        <v>198</v>
      </c>
      <c r="B1172" s="671" t="str">
        <f t="shared" si="28"/>
        <v>Pokytis, kurio siekiama VPS priemone</v>
      </c>
      <c r="C1172" s="677">
        <f>'10'!S18</f>
        <v>0</v>
      </c>
    </row>
    <row r="1173" spans="1:3" ht="28.8" x14ac:dyDescent="0.3">
      <c r="A1173" s="2" t="s">
        <v>199</v>
      </c>
      <c r="B1173" s="509" t="str">
        <f t="shared" si="28"/>
        <v>Kaip priemonė prisidės prie horizontalaus tikslo d įgyvendinimo? (pildoma, jei taikoma)</v>
      </c>
      <c r="C1173" s="677">
        <f>'10'!S19</f>
        <v>0</v>
      </c>
    </row>
    <row r="1174" spans="1:3" ht="28.8" x14ac:dyDescent="0.3">
      <c r="A1174" s="2" t="s">
        <v>200</v>
      </c>
      <c r="B1174" s="509" t="str">
        <f t="shared" si="28"/>
        <v>Kaip priemonė prisidės prie horizontalaus tikslo e įgyvendinimo? (pildoma, jei taikoma)</v>
      </c>
      <c r="C1174" s="677">
        <f>'10'!S20</f>
        <v>0</v>
      </c>
    </row>
    <row r="1175" spans="1:3" ht="28.8" x14ac:dyDescent="0.3">
      <c r="A1175" s="2" t="s">
        <v>201</v>
      </c>
      <c r="B1175" s="509" t="str">
        <f t="shared" si="28"/>
        <v>Kaip priemonė prisidės prie horizontalaus tikslo f įgyvendinimo? (pildoma, jei taikoma)</v>
      </c>
      <c r="C1175" s="677">
        <f>'10'!S21</f>
        <v>0</v>
      </c>
    </row>
    <row r="1176" spans="1:3" ht="28.8" x14ac:dyDescent="0.3">
      <c r="A1176" s="2" t="s">
        <v>202</v>
      </c>
      <c r="B1176" s="509" t="str">
        <f t="shared" si="28"/>
        <v>Kaip priemonė prisidės prie horizontalaus tikslo i įgyvendinimo? (pildoma, jei taikoma)</v>
      </c>
      <c r="C1176" s="677">
        <f>'10'!S22</f>
        <v>0</v>
      </c>
    </row>
    <row r="1177" spans="1:3" ht="28.8" x14ac:dyDescent="0.3">
      <c r="A1177" s="2" t="s">
        <v>203</v>
      </c>
      <c r="B1177" s="675" t="str">
        <f t="shared" si="28"/>
        <v>B dalis. Pareiškėjų ir projektų tinkamumo sąlygos, projektų atrankos principai:</v>
      </c>
      <c r="C1177" s="676"/>
    </row>
    <row r="1178" spans="1:3" x14ac:dyDescent="0.3">
      <c r="A1178" s="2" t="s">
        <v>204</v>
      </c>
      <c r="B1178" s="509" t="str">
        <f t="shared" si="28"/>
        <v>Pagal priemonę remiamos veiklos</v>
      </c>
      <c r="C1178" s="677">
        <f>'10'!S24</f>
        <v>0</v>
      </c>
    </row>
    <row r="1179" spans="1:3" ht="28.8" x14ac:dyDescent="0.3">
      <c r="A1179" s="2" t="s">
        <v>205</v>
      </c>
      <c r="B1179" s="671" t="str">
        <f t="shared" si="28"/>
        <v>Tinkami pareiškėjai ir partneriai (jei taikomas reikalavimas projektus įgyvendinti su partneriais)</v>
      </c>
      <c r="C1179" s="677">
        <f>'10'!S25</f>
        <v>0</v>
      </c>
    </row>
    <row r="1180" spans="1:3" ht="28.8" x14ac:dyDescent="0.3">
      <c r="A1180" s="2" t="s">
        <v>206</v>
      </c>
      <c r="B1180" s="671" t="str">
        <f t="shared" si="28"/>
        <v>Priemonės tikslinė grupė (pildoma, jei nesutampa su tinkamais pareiškėjais ir (arba) partneriais)</v>
      </c>
      <c r="C1180" s="677">
        <f>'10'!S26</f>
        <v>0</v>
      </c>
    </row>
    <row r="1181" spans="1:3" x14ac:dyDescent="0.3">
      <c r="A1181" s="2" t="s">
        <v>725</v>
      </c>
      <c r="B1181" s="509" t="str">
        <f t="shared" si="28"/>
        <v>Tinkamumo sąlygos pareiškėjams ir projektams</v>
      </c>
      <c r="C1181" s="677">
        <f>'10'!S27</f>
        <v>0</v>
      </c>
    </row>
    <row r="1182" spans="1:3" x14ac:dyDescent="0.3">
      <c r="A1182" s="2" t="s">
        <v>726</v>
      </c>
      <c r="B1182" s="673" t="str">
        <f t="shared" si="28"/>
        <v>Projektų atrankos principai</v>
      </c>
      <c r="C1182" s="677">
        <f>'10'!S28</f>
        <v>0</v>
      </c>
    </row>
    <row r="1183" spans="1:3" x14ac:dyDescent="0.3">
      <c r="A1183" s="2" t="s">
        <v>727</v>
      </c>
      <c r="B1183" s="509" t="str">
        <f t="shared" si="28"/>
        <v>Planuojamų kvietimų teikti paraiškas skaičius</v>
      </c>
      <c r="C1183" s="670">
        <f>'10'!S29</f>
        <v>0</v>
      </c>
    </row>
    <row r="1184" spans="1:3" x14ac:dyDescent="0.3">
      <c r="A1184" s="2" t="s">
        <v>728</v>
      </c>
      <c r="B1184" s="651" t="str">
        <f t="shared" si="28"/>
        <v>C dalis. Paramos dydžiai:</v>
      </c>
      <c r="C1184" s="676"/>
    </row>
    <row r="1185" spans="1:3" x14ac:dyDescent="0.3">
      <c r="A1185" s="2" t="s">
        <v>729</v>
      </c>
      <c r="B1185" s="509" t="str">
        <f t="shared" si="28"/>
        <v>Didžiausia paramos suma vietos projektui, Eur</v>
      </c>
      <c r="C1185" s="677">
        <f>'10'!S31</f>
        <v>0</v>
      </c>
    </row>
    <row r="1186" spans="1:3" x14ac:dyDescent="0.3">
      <c r="A1186" s="2" t="s">
        <v>730</v>
      </c>
      <c r="B1186" s="509" t="str">
        <f t="shared" si="28"/>
        <v xml:space="preserve">Paramos lyginamoji dalis, proc. </v>
      </c>
      <c r="C1186" s="677">
        <f>'10'!S32</f>
        <v>0</v>
      </c>
    </row>
    <row r="1187" spans="1:3" x14ac:dyDescent="0.3">
      <c r="A1187" s="2" t="s">
        <v>731</v>
      </c>
      <c r="B1187" s="509" t="str">
        <f t="shared" si="28"/>
        <v>Planuojama paramos suma priemonei, Eur</v>
      </c>
      <c r="C1187" s="678">
        <f>'10'!S33</f>
        <v>0</v>
      </c>
    </row>
    <row r="1188" spans="1:3" x14ac:dyDescent="0.3">
      <c r="A1188" s="2" t="s">
        <v>732</v>
      </c>
      <c r="B1188" s="509" t="str">
        <f t="shared" si="28"/>
        <v>Planuojama paremti projektų (rodiklis L700)</v>
      </c>
      <c r="C1188" s="679">
        <f>'10'!S34</f>
        <v>0</v>
      </c>
    </row>
    <row r="1189" spans="1:3" x14ac:dyDescent="0.3">
      <c r="A1189" s="2" t="s">
        <v>733</v>
      </c>
      <c r="B1189" s="509" t="str">
        <f t="shared" si="28"/>
        <v>Paaiškinimas, kaip nustatyta rodiklio L700 reikšmė</v>
      </c>
      <c r="C1189" s="677">
        <f>'10'!S35</f>
        <v>0</v>
      </c>
    </row>
    <row r="1190" spans="1:3" ht="28.8" x14ac:dyDescent="0.3">
      <c r="A1190" s="2" t="s">
        <v>734</v>
      </c>
      <c r="B1190" s="651" t="str">
        <f t="shared" si="28"/>
        <v>D dalis. Priemonės indėlis į ES ir nacionalinių horizontaliųjų principų įgyvendinimą:</v>
      </c>
      <c r="C1190" s="676"/>
    </row>
    <row r="1191" spans="1:3" x14ac:dyDescent="0.3">
      <c r="A1191" s="2" t="s">
        <v>735</v>
      </c>
      <c r="B1191" s="680" t="str">
        <f t="shared" si="28"/>
        <v>Subregioninės vietovės principas:</v>
      </c>
      <c r="C1191" s="676"/>
    </row>
    <row r="1192" spans="1:3" ht="28.8" x14ac:dyDescent="0.3">
      <c r="A1192" s="2" t="s">
        <v>736</v>
      </c>
      <c r="B1192" s="509" t="str">
        <f t="shared" si="28"/>
        <v>Ar siekiama, kad pagal priemonę finansuojami projektai apimtų visas VVG teritorijos seniūnijas?</v>
      </c>
      <c r="C1192" s="672" t="str">
        <f>'10'!S38</f>
        <v>Ne</v>
      </c>
    </row>
    <row r="1193" spans="1:3" x14ac:dyDescent="0.3">
      <c r="A1193" s="2" t="s">
        <v>737</v>
      </c>
      <c r="B1193" s="509" t="str">
        <f t="shared" si="28"/>
        <v>Pasirinkimo pagrindimas</v>
      </c>
      <c r="C1193" s="677">
        <f>'10'!S39</f>
        <v>0</v>
      </c>
    </row>
    <row r="1194" spans="1:3" x14ac:dyDescent="0.3">
      <c r="A1194" s="2" t="s">
        <v>738</v>
      </c>
      <c r="B1194" s="680" t="str">
        <f t="shared" si="28"/>
        <v>Partnerystės principas:</v>
      </c>
      <c r="C1194" s="676"/>
    </row>
    <row r="1195" spans="1:3" ht="28.8" x14ac:dyDescent="0.3">
      <c r="A1195" s="2" t="s">
        <v>739</v>
      </c>
      <c r="B1195" s="509" t="str">
        <f t="shared" si="28"/>
        <v>Ar siekiama, kad pagal priemonę finansuojami projektai būtų vykdomi su partneriais?</v>
      </c>
      <c r="C1195" s="672" t="str">
        <f>'10'!S41</f>
        <v>Ne</v>
      </c>
    </row>
    <row r="1196" spans="1:3" x14ac:dyDescent="0.3">
      <c r="A1196" s="2" t="s">
        <v>740</v>
      </c>
      <c r="B1196" s="509" t="str">
        <f t="shared" si="28"/>
        <v>Pasirinkimo pagrindimas</v>
      </c>
      <c r="C1196" s="677">
        <f>'10'!S42</f>
        <v>0</v>
      </c>
    </row>
    <row r="1197" spans="1:3" x14ac:dyDescent="0.3">
      <c r="A1197" s="2" t="s">
        <v>741</v>
      </c>
      <c r="B1197" s="680" t="str">
        <f t="shared" si="28"/>
        <v>Inovacijų principas:</v>
      </c>
      <c r="C1197" s="676"/>
    </row>
    <row r="1198" spans="1:3" ht="28.8" x14ac:dyDescent="0.3">
      <c r="A1198" s="2" t="s">
        <v>742</v>
      </c>
      <c r="B1198" s="509" t="str">
        <f t="shared" si="28"/>
        <v>Ar siekiama, kad pagal priemonę finansuojami projektai būtų skirti inovacijoms vietos lygiu diegti?</v>
      </c>
      <c r="C1198" s="672" t="str">
        <f>'10'!S44</f>
        <v>Ne</v>
      </c>
    </row>
    <row r="1199" spans="1:3" x14ac:dyDescent="0.3">
      <c r="A1199" s="2" t="s">
        <v>743</v>
      </c>
      <c r="B1199" s="509" t="str">
        <f t="shared" si="28"/>
        <v>Pasirinkimo pagrindimas</v>
      </c>
      <c r="C1199" s="677">
        <f>'10'!S45</f>
        <v>0</v>
      </c>
    </row>
    <row r="1200" spans="1:3" ht="28.8" x14ac:dyDescent="0.3">
      <c r="A1200" s="2" t="s">
        <v>744</v>
      </c>
      <c r="B1200" s="509" t="str">
        <f t="shared" si="28"/>
        <v>Planuojama paremti projektų, skirtų inovacijoms vietos lygiu diegti (rodiklis L710)</v>
      </c>
      <c r="C1200" s="679">
        <f>'10'!S46</f>
        <v>0</v>
      </c>
    </row>
    <row r="1201" spans="1:3" x14ac:dyDescent="0.3">
      <c r="A1201" s="2" t="s">
        <v>745</v>
      </c>
      <c r="B1201" s="680" t="str">
        <f t="shared" si="28"/>
        <v>Lyčių lygybė ir nediskriminavimas:</v>
      </c>
      <c r="C1201" s="676"/>
    </row>
    <row r="1202" spans="1:3" ht="28.8" x14ac:dyDescent="0.3">
      <c r="A1202" s="2" t="s">
        <v>746</v>
      </c>
      <c r="B1202" s="509" t="str">
        <f t="shared" si="28"/>
        <v>Ar pagal priemonę finansuojami projektai, skirti lyčių lygybei ir nediskriminavimui?</v>
      </c>
      <c r="C1202" s="672" t="str">
        <f>'10'!S48</f>
        <v>Ne</v>
      </c>
    </row>
    <row r="1203" spans="1:3" x14ac:dyDescent="0.3">
      <c r="A1203" s="2" t="s">
        <v>747</v>
      </c>
      <c r="B1203" s="509" t="str">
        <f t="shared" si="28"/>
        <v>Pasirinkimo pagrindimas (jei taip, kaip bus užtikrinta)</v>
      </c>
      <c r="C1203" s="677">
        <f>'10'!S49</f>
        <v>0</v>
      </c>
    </row>
    <row r="1204" spans="1:3" x14ac:dyDescent="0.3">
      <c r="A1204" s="2" t="s">
        <v>748</v>
      </c>
      <c r="B1204" s="680" t="str">
        <f t="shared" si="28"/>
        <v>Jaunimas:</v>
      </c>
      <c r="C1204" s="676"/>
    </row>
    <row r="1205" spans="1:3" x14ac:dyDescent="0.3">
      <c r="A1205" s="2" t="s">
        <v>749</v>
      </c>
      <c r="B1205" s="509" t="str">
        <f t="shared" si="28"/>
        <v>Ar pagal priemonę finansuojami projektai, skirti jaunimui?</v>
      </c>
      <c r="C1205" s="672" t="str">
        <f>'10'!S51</f>
        <v>Ne</v>
      </c>
    </row>
    <row r="1206" spans="1:3" x14ac:dyDescent="0.3">
      <c r="A1206" s="2" t="s">
        <v>750</v>
      </c>
      <c r="B1206" s="509" t="str">
        <f t="shared" si="28"/>
        <v>Pasirinkimo pagrindimas (jei taip, kaip bus užtikrinta)</v>
      </c>
      <c r="C1206" s="677">
        <f>'10'!S52</f>
        <v>0</v>
      </c>
    </row>
    <row r="1207" spans="1:3" x14ac:dyDescent="0.3">
      <c r="A1207" s="2" t="s">
        <v>751</v>
      </c>
      <c r="B1207" s="675" t="str">
        <f t="shared" si="28"/>
        <v>E dalis. Priemonės rezultato rodikliai:</v>
      </c>
      <c r="C1207" s="676"/>
    </row>
    <row r="1208" spans="1:3" x14ac:dyDescent="0.3">
      <c r="A1208" s="2" t="s">
        <v>752</v>
      </c>
      <c r="B1208" s="680" t="str">
        <f t="shared" si="28"/>
        <v>SP rezultato rodiklių taikymas priemonei:</v>
      </c>
      <c r="C1208" s="676"/>
    </row>
    <row r="1209" spans="1:3" x14ac:dyDescent="0.3">
      <c r="A1209" s="2" t="s">
        <v>753</v>
      </c>
      <c r="B1209" s="681" t="str">
        <f t="shared" si="28"/>
        <v>R.3</v>
      </c>
      <c r="C1209" s="687" t="str">
        <f>'10'!S55</f>
        <v>Ne</v>
      </c>
    </row>
    <row r="1210" spans="1:3" x14ac:dyDescent="0.3">
      <c r="A1210" s="2" t="s">
        <v>754</v>
      </c>
      <c r="B1210" s="681" t="str">
        <f t="shared" si="28"/>
        <v>R.37</v>
      </c>
      <c r="C1210" s="687" t="str">
        <f>'10'!S56</f>
        <v>Ne</v>
      </c>
    </row>
    <row r="1211" spans="1:3" x14ac:dyDescent="0.3">
      <c r="A1211" s="2" t="s">
        <v>755</v>
      </c>
      <c r="B1211" s="681" t="str">
        <f t="shared" si="28"/>
        <v>R.39</v>
      </c>
      <c r="C1211" s="687" t="str">
        <f>'10'!S57</f>
        <v>Ne</v>
      </c>
    </row>
    <row r="1212" spans="1:3" x14ac:dyDescent="0.3">
      <c r="A1212" s="2" t="s">
        <v>756</v>
      </c>
      <c r="B1212" s="681" t="str">
        <f t="shared" si="28"/>
        <v>R.41</v>
      </c>
      <c r="C1212" s="687" t="str">
        <f>'10'!S58</f>
        <v>Ne</v>
      </c>
    </row>
    <row r="1213" spans="1:3" x14ac:dyDescent="0.3">
      <c r="A1213" s="2" t="s">
        <v>757</v>
      </c>
      <c r="B1213" s="681" t="str">
        <f t="shared" si="28"/>
        <v>R.42</v>
      </c>
      <c r="C1213" s="687" t="str">
        <f>'10'!S59</f>
        <v>Ne</v>
      </c>
    </row>
    <row r="1214" spans="1:3" x14ac:dyDescent="0.3">
      <c r="A1214" s="2" t="s">
        <v>758</v>
      </c>
      <c r="B1214" s="680" t="str">
        <f t="shared" si="28"/>
        <v>VPS rodiklių taikymas priemonei:</v>
      </c>
      <c r="C1214" s="688"/>
    </row>
    <row r="1215" spans="1:3" x14ac:dyDescent="0.3">
      <c r="A1215" s="2" t="s">
        <v>759</v>
      </c>
      <c r="B1215" s="681" t="str">
        <f t="shared" si="28"/>
        <v>KAZL-R.1</v>
      </c>
      <c r="C1215" s="687" t="str">
        <f>'10'!S61</f>
        <v>Ne</v>
      </c>
    </row>
    <row r="1216" spans="1:3" x14ac:dyDescent="0.3">
      <c r="A1216" s="2" t="s">
        <v>760</v>
      </c>
      <c r="B1216" s="681" t="str">
        <f t="shared" si="28"/>
        <v>KAZL-R.2</v>
      </c>
      <c r="C1216" s="687" t="str">
        <f>'10'!S62</f>
        <v>Ne</v>
      </c>
    </row>
    <row r="1217" spans="1:3" x14ac:dyDescent="0.3">
      <c r="A1217" s="2" t="s">
        <v>761</v>
      </c>
      <c r="B1217" s="681" t="str">
        <f t="shared" si="28"/>
        <v>KAZL-R.3</v>
      </c>
      <c r="C1217" s="687" t="str">
        <f>'10'!S63</f>
        <v>Ne</v>
      </c>
    </row>
    <row r="1218" spans="1:3" x14ac:dyDescent="0.3">
      <c r="A1218" s="2" t="s">
        <v>762</v>
      </c>
      <c r="B1218" s="681" t="str">
        <f t="shared" si="28"/>
        <v>KAZL-P.4</v>
      </c>
      <c r="C1218" s="687" t="str">
        <f>'10'!S64</f>
        <v>Ne</v>
      </c>
    </row>
    <row r="1219" spans="1:3" x14ac:dyDescent="0.3">
      <c r="A1219" s="2" t="s">
        <v>763</v>
      </c>
      <c r="B1219" s="681" t="str">
        <f t="shared" si="28"/>
        <v>KAZL-P.5</v>
      </c>
      <c r="C1219" s="687" t="str">
        <f>'10'!S65</f>
        <v>Ne</v>
      </c>
    </row>
    <row r="1220" spans="1:3" x14ac:dyDescent="0.3">
      <c r="A1220" s="2" t="s">
        <v>764</v>
      </c>
      <c r="B1220" s="681" t="str">
        <f t="shared" si="28"/>
        <v>KAZL-P.6</v>
      </c>
      <c r="C1220" s="687" t="str">
        <f>'10'!S66</f>
        <v>Ne</v>
      </c>
    </row>
    <row r="1221" spans="1:3" x14ac:dyDescent="0.3">
      <c r="A1221" s="2" t="s">
        <v>765</v>
      </c>
      <c r="B1221" s="681" t="str">
        <f t="shared" si="28"/>
        <v>KAZL-P.7</v>
      </c>
      <c r="C1221" s="687" t="str">
        <f>'10'!S67</f>
        <v>Ne</v>
      </c>
    </row>
    <row r="1222" spans="1:3" x14ac:dyDescent="0.3">
      <c r="A1222" s="2" t="s">
        <v>766</v>
      </c>
      <c r="B1222" s="681" t="str">
        <f t="shared" si="28"/>
        <v>KAZL-P.8</v>
      </c>
      <c r="C1222" s="687" t="str">
        <f>'10'!S68</f>
        <v>Ne</v>
      </c>
    </row>
    <row r="1223" spans="1:3" x14ac:dyDescent="0.3">
      <c r="A1223" s="2" t="s">
        <v>767</v>
      </c>
      <c r="B1223" s="681" t="str">
        <f t="shared" si="28"/>
        <v>KAZL-P.9</v>
      </c>
      <c r="C1223" s="687" t="str">
        <f>'10'!S69</f>
        <v>Ne</v>
      </c>
    </row>
    <row r="1224" spans="1:3" x14ac:dyDescent="0.3">
      <c r="A1224" s="2" t="s">
        <v>768</v>
      </c>
      <c r="B1224" s="683" t="str">
        <f t="shared" si="28"/>
        <v>KAZL-P.10</v>
      </c>
      <c r="C1224" s="689" t="str">
        <f>'10'!S70</f>
        <v>Ne</v>
      </c>
    </row>
    <row r="1225" spans="1:3" x14ac:dyDescent="0.3">
      <c r="A1225" s="2" t="s">
        <v>769</v>
      </c>
      <c r="B1225" s="675" t="str">
        <f t="shared" si="28"/>
        <v>F dalis. Pagal priemonę remiamų projektų pobūdis:</v>
      </c>
      <c r="C1225" s="676"/>
    </row>
    <row r="1226" spans="1:3" x14ac:dyDescent="0.3">
      <c r="A1226" s="2" t="s">
        <v>770</v>
      </c>
      <c r="B1226" s="671" t="str">
        <f t="shared" ref="B1226:B1235" si="29">B1149</f>
        <v>Remiami pelno projektai</v>
      </c>
      <c r="C1226" s="672" t="str">
        <f>'10'!S72</f>
        <v>Ne</v>
      </c>
    </row>
    <row r="1227" spans="1:3" ht="57.6" x14ac:dyDescent="0.3">
      <c r="A1227" s="2" t="s">
        <v>771</v>
      </c>
      <c r="B1227" s="673" t="str">
        <f t="shared" si="29"/>
        <v>Remiami projektai, susiję su žinių perdavimu, įskaitant konsultacijas, mokymą ir keitimąsi žiniomis apie tvarią, ekonominę, socialinę, aplinką ir klimatą tausojančią veiklą (aktualu rodikliui L801)</v>
      </c>
      <c r="C1227" s="672" t="str">
        <f>'10'!S73</f>
        <v>Ne</v>
      </c>
    </row>
    <row r="1228" spans="1:3" ht="57.6" x14ac:dyDescent="0.3">
      <c r="A1228" s="2" t="s">
        <v>772</v>
      </c>
      <c r="B1228" s="673" t="str">
        <f t="shared" si="29"/>
        <v>Remiami projektai, susiję su gamintojų organizacijomis, vietinėmis rinkomis, trumpomis tiekimo grandinėmis ir kokybės schemomis, įskaitant paramą investicijoms, rinkodaros veiklą ir kt. (aktualu rodikliui L802)</v>
      </c>
      <c r="C1228" s="672" t="str">
        <f>'10'!S74</f>
        <v>Ne</v>
      </c>
    </row>
    <row r="1229" spans="1:3" ht="43.2" x14ac:dyDescent="0.3">
      <c r="A1229" s="2" t="s">
        <v>773</v>
      </c>
      <c r="B1229" s="673" t="str">
        <f t="shared" si="29"/>
        <v>Remiami projektai, susiję su atsinaujinančios energijos gamybos pajėgumais, įskaitant biologinę (aktualu rodikliui L803)</v>
      </c>
      <c r="C1229" s="672" t="str">
        <f>'10'!S75</f>
        <v>Ne</v>
      </c>
    </row>
    <row r="1230" spans="1:3" ht="43.2" x14ac:dyDescent="0.3">
      <c r="A1230" s="2" t="s">
        <v>774</v>
      </c>
      <c r="B1230" s="673" t="str">
        <f t="shared" si="29"/>
        <v>Remiami projektai, prisidedantys prie aplinkos tvarumo, klimato kaitos švelninimo bei prisitaikymo prie jos tikslų įgyvendinimo kaimo vietovėse (aktualu rodikliui L804)</v>
      </c>
      <c r="C1230" s="672" t="str">
        <f>'10'!S76</f>
        <v>Ne</v>
      </c>
    </row>
    <row r="1231" spans="1:3" ht="28.8" x14ac:dyDescent="0.3">
      <c r="A1231" s="2" t="s">
        <v>775</v>
      </c>
      <c r="B1231" s="673" t="str">
        <f t="shared" si="29"/>
        <v>Remiami projektai, kurie kuria darbo vietas (aktualu rodikliui L805)</v>
      </c>
      <c r="C1231" s="672" t="str">
        <f>'10'!S77</f>
        <v>Ne</v>
      </c>
    </row>
    <row r="1232" spans="1:3" ht="28.8" x14ac:dyDescent="0.3">
      <c r="A1232" s="2" t="s">
        <v>776</v>
      </c>
      <c r="B1232" s="673" t="str">
        <f t="shared" si="29"/>
        <v>Remiami kaimo verslų, įskaitant bioekonomiką, projektai (aktualu rodikliui L 806)</v>
      </c>
      <c r="C1232" s="672" t="str">
        <f>'10'!S78</f>
        <v>Ne</v>
      </c>
    </row>
    <row r="1233" spans="1:3" ht="28.8" x14ac:dyDescent="0.3">
      <c r="A1233" s="2" t="s">
        <v>777</v>
      </c>
      <c r="B1233" s="673" t="str">
        <f t="shared" si="29"/>
        <v>Remiami projektai, susiję su sumanių kaimų strategijomis (aktualu rodikliui L807)</v>
      </c>
      <c r="C1233" s="672" t="str">
        <f>'10'!S79</f>
        <v>Ne</v>
      </c>
    </row>
    <row r="1234" spans="1:3" ht="28.8" x14ac:dyDescent="0.3">
      <c r="A1234" s="2" t="s">
        <v>778</v>
      </c>
      <c r="B1234" s="673" t="str">
        <f t="shared" si="29"/>
        <v>Remiami projektai, gerinantys paslaugų prieinamumą ir infrastruktūrą (aktualu rodikliui L808)</v>
      </c>
      <c r="C1234" s="672" t="str">
        <f>'10'!S80</f>
        <v>Ne</v>
      </c>
    </row>
    <row r="1235" spans="1:3" ht="28.8" x14ac:dyDescent="0.3">
      <c r="A1235" s="2" t="s">
        <v>779</v>
      </c>
      <c r="B1235" s="673" t="str">
        <f t="shared" si="29"/>
        <v>Remiami socialinės įtraukties projektai (aktualu rodikliui L809)</v>
      </c>
      <c r="C1235" s="672" t="str">
        <f>'10'!S81</f>
        <v>Ne</v>
      </c>
    </row>
    <row r="1236" spans="1:3" x14ac:dyDescent="0.3">
      <c r="B1236" s="649"/>
      <c r="C1236" s="685"/>
    </row>
    <row r="1237" spans="1:3" x14ac:dyDescent="0.3">
      <c r="A1237" s="1"/>
      <c r="B1237" s="362"/>
      <c r="C1237" s="686" t="str">
        <f>'10'!T6</f>
        <v>17 priemonė</v>
      </c>
    </row>
    <row r="1238" spans="1:3" x14ac:dyDescent="0.3">
      <c r="A1238" s="2" t="s">
        <v>188</v>
      </c>
      <c r="B1238" s="509" t="str">
        <f>B1161</f>
        <v>Priemonės pavadinimas</v>
      </c>
      <c r="C1238" s="670">
        <f>'10'!T7</f>
        <v>0</v>
      </c>
    </row>
    <row r="1239" spans="1:3" x14ac:dyDescent="0.3">
      <c r="A1239" s="2" t="s">
        <v>189</v>
      </c>
      <c r="B1239" s="671" t="str">
        <f t="shared" ref="B1239:B1302" si="30">B1162</f>
        <v>Priemonės rūšis</v>
      </c>
      <c r="C1239" s="670">
        <f>'10'!T8</f>
        <v>0</v>
      </c>
    </row>
    <row r="1240" spans="1:3" x14ac:dyDescent="0.3">
      <c r="A1240" s="2" t="s">
        <v>190</v>
      </c>
      <c r="B1240" s="671" t="str">
        <f t="shared" si="30"/>
        <v>VVG teritorijos poreikių, kuriuos tenkina priemonė, skaičius</v>
      </c>
      <c r="C1240" s="670">
        <f>'10'!T9</f>
        <v>0</v>
      </c>
    </row>
    <row r="1241" spans="1:3" x14ac:dyDescent="0.3">
      <c r="A1241" s="2" t="s">
        <v>191</v>
      </c>
      <c r="B1241" s="671" t="str">
        <f t="shared" si="30"/>
        <v>BŽŪP tikslų, kuriuos įgyvendina priemonė, skaičius</v>
      </c>
      <c r="C1241" s="670">
        <f>'10'!T10</f>
        <v>0</v>
      </c>
    </row>
    <row r="1242" spans="1:3" x14ac:dyDescent="0.3">
      <c r="A1242" s="2" t="s">
        <v>192</v>
      </c>
      <c r="B1242" s="671" t="str">
        <f t="shared" si="30"/>
        <v>Pagrindinis BŽŪP tikslas, kurį įgyvendina VPS priemonė</v>
      </c>
      <c r="C1242" s="672" t="str">
        <f>'10'!T11</f>
        <v>Pasirinkite</v>
      </c>
    </row>
    <row r="1243" spans="1:3" ht="28.8" x14ac:dyDescent="0.3">
      <c r="A1243" s="2" t="s">
        <v>193</v>
      </c>
      <c r="B1243" s="673" t="str">
        <f t="shared" si="30"/>
        <v>Ar priemonė prisideda prie 4 konkretaus BŽŪP tikslo? (tikslas nurodytas 5 lape)</v>
      </c>
      <c r="C1243" s="672" t="str">
        <f>'10'!T12</f>
        <v>Ne</v>
      </c>
    </row>
    <row r="1244" spans="1:3" ht="28.8" x14ac:dyDescent="0.3">
      <c r="A1244" s="2" t="s">
        <v>194</v>
      </c>
      <c r="B1244" s="673" t="str">
        <f t="shared" si="30"/>
        <v>Ar priemonė prisideda prie 5 konkretaus BŽŪP tikslo? (tikslas nurodytas 5 lape)</v>
      </c>
      <c r="C1244" s="672" t="str">
        <f>'10'!T13</f>
        <v>Ne</v>
      </c>
    </row>
    <row r="1245" spans="1:3" ht="28.8" x14ac:dyDescent="0.3">
      <c r="A1245" s="2" t="s">
        <v>195</v>
      </c>
      <c r="B1245" s="673" t="str">
        <f t="shared" si="30"/>
        <v>Ar priemonė prisideda prie 6 konkretaus BŽŪP tikslo? (tikslas nurodytas 5 lape)</v>
      </c>
      <c r="C1245" s="672" t="str">
        <f>'10'!T14</f>
        <v>Ne</v>
      </c>
    </row>
    <row r="1246" spans="1:3" ht="28.8" x14ac:dyDescent="0.3">
      <c r="A1246" s="2" t="s">
        <v>196</v>
      </c>
      <c r="B1246" s="673" t="str">
        <f t="shared" si="30"/>
        <v>Ar priemonė prisideda prie 9 konkretaus BŽŪP tikslo? (tikslas nurodytas 5 lape)</v>
      </c>
      <c r="C1246" s="672" t="str">
        <f>'10'!T15</f>
        <v>Ne</v>
      </c>
    </row>
    <row r="1247" spans="1:3" x14ac:dyDescent="0.3">
      <c r="A1247" s="2" t="s">
        <v>94</v>
      </c>
      <c r="B1247" s="675" t="str">
        <f t="shared" si="30"/>
        <v>A dalis. Priemonės intervencijos logika:</v>
      </c>
      <c r="C1247" s="676"/>
    </row>
    <row r="1248" spans="1:3" ht="43.2" x14ac:dyDescent="0.3">
      <c r="A1248" s="2" t="s">
        <v>197</v>
      </c>
      <c r="B1248" s="673" t="str">
        <f t="shared" si="30"/>
        <v>Priemonės tikslas, ryšys su pagrindiniu BŽŪP tikslu ir VVG teritorijos poreikiais (problemomis ir (arba) potencialu), ryšys su VPS tema (jei taikoma)</v>
      </c>
      <c r="C1248" s="677">
        <f>'10'!T17</f>
        <v>0</v>
      </c>
    </row>
    <row r="1249" spans="1:3" x14ac:dyDescent="0.3">
      <c r="A1249" s="2" t="s">
        <v>198</v>
      </c>
      <c r="B1249" s="671" t="str">
        <f t="shared" si="30"/>
        <v>Pokytis, kurio siekiama VPS priemone</v>
      </c>
      <c r="C1249" s="677">
        <f>'10'!T18</f>
        <v>0</v>
      </c>
    </row>
    <row r="1250" spans="1:3" ht="28.8" x14ac:dyDescent="0.3">
      <c r="A1250" s="2" t="s">
        <v>199</v>
      </c>
      <c r="B1250" s="509" t="str">
        <f t="shared" si="30"/>
        <v>Kaip priemonė prisidės prie horizontalaus tikslo d įgyvendinimo? (pildoma, jei taikoma)</v>
      </c>
      <c r="C1250" s="677">
        <f>'10'!T19</f>
        <v>0</v>
      </c>
    </row>
    <row r="1251" spans="1:3" ht="28.8" x14ac:dyDescent="0.3">
      <c r="A1251" s="2" t="s">
        <v>200</v>
      </c>
      <c r="B1251" s="509" t="str">
        <f t="shared" si="30"/>
        <v>Kaip priemonė prisidės prie horizontalaus tikslo e įgyvendinimo? (pildoma, jei taikoma)</v>
      </c>
      <c r="C1251" s="677">
        <f>'10'!T20</f>
        <v>0</v>
      </c>
    </row>
    <row r="1252" spans="1:3" ht="28.8" x14ac:dyDescent="0.3">
      <c r="A1252" s="2" t="s">
        <v>201</v>
      </c>
      <c r="B1252" s="509" t="str">
        <f t="shared" si="30"/>
        <v>Kaip priemonė prisidės prie horizontalaus tikslo f įgyvendinimo? (pildoma, jei taikoma)</v>
      </c>
      <c r="C1252" s="677">
        <f>'10'!T21</f>
        <v>0</v>
      </c>
    </row>
    <row r="1253" spans="1:3" ht="28.8" x14ac:dyDescent="0.3">
      <c r="A1253" s="2" t="s">
        <v>202</v>
      </c>
      <c r="B1253" s="509" t="str">
        <f t="shared" si="30"/>
        <v>Kaip priemonė prisidės prie horizontalaus tikslo i įgyvendinimo? (pildoma, jei taikoma)</v>
      </c>
      <c r="C1253" s="677">
        <f>'10'!T22</f>
        <v>0</v>
      </c>
    </row>
    <row r="1254" spans="1:3" ht="28.8" x14ac:dyDescent="0.3">
      <c r="A1254" s="2" t="s">
        <v>203</v>
      </c>
      <c r="B1254" s="675" t="str">
        <f t="shared" si="30"/>
        <v>B dalis. Pareiškėjų ir projektų tinkamumo sąlygos, projektų atrankos principai:</v>
      </c>
      <c r="C1254" s="676"/>
    </row>
    <row r="1255" spans="1:3" x14ac:dyDescent="0.3">
      <c r="A1255" s="2" t="s">
        <v>204</v>
      </c>
      <c r="B1255" s="509" t="str">
        <f t="shared" si="30"/>
        <v>Pagal priemonę remiamos veiklos</v>
      </c>
      <c r="C1255" s="677">
        <f>'10'!T24</f>
        <v>0</v>
      </c>
    </row>
    <row r="1256" spans="1:3" ht="28.8" x14ac:dyDescent="0.3">
      <c r="A1256" s="2" t="s">
        <v>205</v>
      </c>
      <c r="B1256" s="671" t="str">
        <f t="shared" si="30"/>
        <v>Tinkami pareiškėjai ir partneriai (jei taikomas reikalavimas projektus įgyvendinti su partneriais)</v>
      </c>
      <c r="C1256" s="677">
        <f>'10'!T25</f>
        <v>0</v>
      </c>
    </row>
    <row r="1257" spans="1:3" ht="28.8" x14ac:dyDescent="0.3">
      <c r="A1257" s="2" t="s">
        <v>206</v>
      </c>
      <c r="B1257" s="671" t="str">
        <f t="shared" si="30"/>
        <v>Priemonės tikslinė grupė (pildoma, jei nesutampa su tinkamais pareiškėjais ir (arba) partneriais)</v>
      </c>
      <c r="C1257" s="677">
        <f>'10'!T26</f>
        <v>0</v>
      </c>
    </row>
    <row r="1258" spans="1:3" x14ac:dyDescent="0.3">
      <c r="A1258" s="2" t="s">
        <v>725</v>
      </c>
      <c r="B1258" s="509" t="str">
        <f t="shared" si="30"/>
        <v>Tinkamumo sąlygos pareiškėjams ir projektams</v>
      </c>
      <c r="C1258" s="677">
        <f>'10'!T27</f>
        <v>0</v>
      </c>
    </row>
    <row r="1259" spans="1:3" x14ac:dyDescent="0.3">
      <c r="A1259" s="2" t="s">
        <v>726</v>
      </c>
      <c r="B1259" s="673" t="str">
        <f t="shared" si="30"/>
        <v>Projektų atrankos principai</v>
      </c>
      <c r="C1259" s="677">
        <f>'10'!T28</f>
        <v>0</v>
      </c>
    </row>
    <row r="1260" spans="1:3" x14ac:dyDescent="0.3">
      <c r="A1260" s="2" t="s">
        <v>727</v>
      </c>
      <c r="B1260" s="509" t="str">
        <f t="shared" si="30"/>
        <v>Planuojamų kvietimų teikti paraiškas skaičius</v>
      </c>
      <c r="C1260" s="670">
        <f>'10'!T29</f>
        <v>0</v>
      </c>
    </row>
    <row r="1261" spans="1:3" x14ac:dyDescent="0.3">
      <c r="A1261" s="2" t="s">
        <v>728</v>
      </c>
      <c r="B1261" s="651" t="str">
        <f t="shared" si="30"/>
        <v>C dalis. Paramos dydžiai:</v>
      </c>
      <c r="C1261" s="676"/>
    </row>
    <row r="1262" spans="1:3" x14ac:dyDescent="0.3">
      <c r="A1262" s="2" t="s">
        <v>729</v>
      </c>
      <c r="B1262" s="509" t="str">
        <f t="shared" si="30"/>
        <v>Didžiausia paramos suma vietos projektui, Eur</v>
      </c>
      <c r="C1262" s="677">
        <f>'10'!T31</f>
        <v>0</v>
      </c>
    </row>
    <row r="1263" spans="1:3" x14ac:dyDescent="0.3">
      <c r="A1263" s="2" t="s">
        <v>730</v>
      </c>
      <c r="B1263" s="509" t="str">
        <f t="shared" si="30"/>
        <v xml:space="preserve">Paramos lyginamoji dalis, proc. </v>
      </c>
      <c r="C1263" s="677">
        <f>'10'!T32</f>
        <v>0</v>
      </c>
    </row>
    <row r="1264" spans="1:3" x14ac:dyDescent="0.3">
      <c r="A1264" s="2" t="s">
        <v>731</v>
      </c>
      <c r="B1264" s="509" t="str">
        <f t="shared" si="30"/>
        <v>Planuojama paramos suma priemonei, Eur</v>
      </c>
      <c r="C1264" s="678">
        <f>'10'!T33</f>
        <v>0</v>
      </c>
    </row>
    <row r="1265" spans="1:3" x14ac:dyDescent="0.3">
      <c r="A1265" s="2" t="s">
        <v>732</v>
      </c>
      <c r="B1265" s="509" t="str">
        <f t="shared" si="30"/>
        <v>Planuojama paremti projektų (rodiklis L700)</v>
      </c>
      <c r="C1265" s="679">
        <f>'10'!T34</f>
        <v>0</v>
      </c>
    </row>
    <row r="1266" spans="1:3" x14ac:dyDescent="0.3">
      <c r="A1266" s="2" t="s">
        <v>733</v>
      </c>
      <c r="B1266" s="509" t="str">
        <f t="shared" si="30"/>
        <v>Paaiškinimas, kaip nustatyta rodiklio L700 reikšmė</v>
      </c>
      <c r="C1266" s="677">
        <f>'10'!T35</f>
        <v>0</v>
      </c>
    </row>
    <row r="1267" spans="1:3" ht="28.8" x14ac:dyDescent="0.3">
      <c r="A1267" s="2" t="s">
        <v>734</v>
      </c>
      <c r="B1267" s="651" t="str">
        <f t="shared" si="30"/>
        <v>D dalis. Priemonės indėlis į ES ir nacionalinių horizontaliųjų principų įgyvendinimą:</v>
      </c>
      <c r="C1267" s="676"/>
    </row>
    <row r="1268" spans="1:3" x14ac:dyDescent="0.3">
      <c r="A1268" s="2" t="s">
        <v>735</v>
      </c>
      <c r="B1268" s="680" t="str">
        <f t="shared" si="30"/>
        <v>Subregioninės vietovės principas:</v>
      </c>
      <c r="C1268" s="676"/>
    </row>
    <row r="1269" spans="1:3" ht="28.8" x14ac:dyDescent="0.3">
      <c r="A1269" s="2" t="s">
        <v>736</v>
      </c>
      <c r="B1269" s="509" t="str">
        <f t="shared" si="30"/>
        <v>Ar siekiama, kad pagal priemonę finansuojami projektai apimtų visas VVG teritorijos seniūnijas?</v>
      </c>
      <c r="C1269" s="672" t="str">
        <f>'10'!T38</f>
        <v>Ne</v>
      </c>
    </row>
    <row r="1270" spans="1:3" x14ac:dyDescent="0.3">
      <c r="A1270" s="2" t="s">
        <v>737</v>
      </c>
      <c r="B1270" s="509" t="str">
        <f t="shared" si="30"/>
        <v>Pasirinkimo pagrindimas</v>
      </c>
      <c r="C1270" s="677">
        <f>'10'!T39</f>
        <v>0</v>
      </c>
    </row>
    <row r="1271" spans="1:3" x14ac:dyDescent="0.3">
      <c r="A1271" s="2" t="s">
        <v>738</v>
      </c>
      <c r="B1271" s="680" t="str">
        <f t="shared" si="30"/>
        <v>Partnerystės principas:</v>
      </c>
      <c r="C1271" s="676"/>
    </row>
    <row r="1272" spans="1:3" ht="28.8" x14ac:dyDescent="0.3">
      <c r="A1272" s="2" t="s">
        <v>739</v>
      </c>
      <c r="B1272" s="509" t="str">
        <f t="shared" si="30"/>
        <v>Ar siekiama, kad pagal priemonę finansuojami projektai būtų vykdomi su partneriais?</v>
      </c>
      <c r="C1272" s="672" t="str">
        <f>'10'!T41</f>
        <v>Ne</v>
      </c>
    </row>
    <row r="1273" spans="1:3" x14ac:dyDescent="0.3">
      <c r="A1273" s="2" t="s">
        <v>740</v>
      </c>
      <c r="B1273" s="509" t="str">
        <f t="shared" si="30"/>
        <v>Pasirinkimo pagrindimas</v>
      </c>
      <c r="C1273" s="677">
        <f>'10'!T42</f>
        <v>0</v>
      </c>
    </row>
    <row r="1274" spans="1:3" x14ac:dyDescent="0.3">
      <c r="A1274" s="2" t="s">
        <v>741</v>
      </c>
      <c r="B1274" s="680" t="str">
        <f t="shared" si="30"/>
        <v>Inovacijų principas:</v>
      </c>
      <c r="C1274" s="676"/>
    </row>
    <row r="1275" spans="1:3" ht="28.8" x14ac:dyDescent="0.3">
      <c r="A1275" s="2" t="s">
        <v>742</v>
      </c>
      <c r="B1275" s="509" t="str">
        <f t="shared" si="30"/>
        <v>Ar siekiama, kad pagal priemonę finansuojami projektai būtų skirti inovacijoms vietos lygiu diegti?</v>
      </c>
      <c r="C1275" s="672" t="str">
        <f>'10'!T44</f>
        <v>Ne</v>
      </c>
    </row>
    <row r="1276" spans="1:3" x14ac:dyDescent="0.3">
      <c r="A1276" s="2" t="s">
        <v>743</v>
      </c>
      <c r="B1276" s="509" t="str">
        <f t="shared" si="30"/>
        <v>Pasirinkimo pagrindimas</v>
      </c>
      <c r="C1276" s="677">
        <f>'10'!T45</f>
        <v>0</v>
      </c>
    </row>
    <row r="1277" spans="1:3" ht="28.8" x14ac:dyDescent="0.3">
      <c r="A1277" s="2" t="s">
        <v>744</v>
      </c>
      <c r="B1277" s="509" t="str">
        <f t="shared" si="30"/>
        <v>Planuojama paremti projektų, skirtų inovacijoms vietos lygiu diegti (rodiklis L710)</v>
      </c>
      <c r="C1277" s="679">
        <f>'10'!T46</f>
        <v>0</v>
      </c>
    </row>
    <row r="1278" spans="1:3" x14ac:dyDescent="0.3">
      <c r="A1278" s="2" t="s">
        <v>745</v>
      </c>
      <c r="B1278" s="680" t="str">
        <f t="shared" si="30"/>
        <v>Lyčių lygybė ir nediskriminavimas:</v>
      </c>
      <c r="C1278" s="676"/>
    </row>
    <row r="1279" spans="1:3" ht="28.8" x14ac:dyDescent="0.3">
      <c r="A1279" s="2" t="s">
        <v>746</v>
      </c>
      <c r="B1279" s="509" t="str">
        <f t="shared" si="30"/>
        <v>Ar pagal priemonę finansuojami projektai, skirti lyčių lygybei ir nediskriminavimui?</v>
      </c>
      <c r="C1279" s="672" t="str">
        <f>'10'!T48</f>
        <v>Ne</v>
      </c>
    </row>
    <row r="1280" spans="1:3" x14ac:dyDescent="0.3">
      <c r="A1280" s="2" t="s">
        <v>747</v>
      </c>
      <c r="B1280" s="509" t="str">
        <f t="shared" si="30"/>
        <v>Pasirinkimo pagrindimas (jei taip, kaip bus užtikrinta)</v>
      </c>
      <c r="C1280" s="677">
        <f>'10'!T49</f>
        <v>0</v>
      </c>
    </row>
    <row r="1281" spans="1:3" x14ac:dyDescent="0.3">
      <c r="A1281" s="2" t="s">
        <v>748</v>
      </c>
      <c r="B1281" s="680" t="str">
        <f t="shared" si="30"/>
        <v>Jaunimas:</v>
      </c>
      <c r="C1281" s="676"/>
    </row>
    <row r="1282" spans="1:3" x14ac:dyDescent="0.3">
      <c r="A1282" s="2" t="s">
        <v>749</v>
      </c>
      <c r="B1282" s="509" t="str">
        <f t="shared" si="30"/>
        <v>Ar pagal priemonę finansuojami projektai, skirti jaunimui?</v>
      </c>
      <c r="C1282" s="672" t="str">
        <f>'10'!T51</f>
        <v>Ne</v>
      </c>
    </row>
    <row r="1283" spans="1:3" x14ac:dyDescent="0.3">
      <c r="A1283" s="2" t="s">
        <v>750</v>
      </c>
      <c r="B1283" s="509" t="str">
        <f t="shared" si="30"/>
        <v>Pasirinkimo pagrindimas (jei taip, kaip bus užtikrinta)</v>
      </c>
      <c r="C1283" s="677">
        <f>'10'!T52</f>
        <v>0</v>
      </c>
    </row>
    <row r="1284" spans="1:3" x14ac:dyDescent="0.3">
      <c r="A1284" s="2" t="s">
        <v>751</v>
      </c>
      <c r="B1284" s="675" t="str">
        <f t="shared" si="30"/>
        <v>E dalis. Priemonės rezultato rodikliai:</v>
      </c>
      <c r="C1284" s="676"/>
    </row>
    <row r="1285" spans="1:3" x14ac:dyDescent="0.3">
      <c r="A1285" s="2" t="s">
        <v>752</v>
      </c>
      <c r="B1285" s="680" t="str">
        <f t="shared" si="30"/>
        <v>SP rezultato rodiklių taikymas priemonei:</v>
      </c>
      <c r="C1285" s="676"/>
    </row>
    <row r="1286" spans="1:3" x14ac:dyDescent="0.3">
      <c r="A1286" s="2" t="s">
        <v>753</v>
      </c>
      <c r="B1286" s="681" t="str">
        <f t="shared" si="30"/>
        <v>R.3</v>
      </c>
      <c r="C1286" s="687" t="str">
        <f>'10'!T55</f>
        <v>Ne</v>
      </c>
    </row>
    <row r="1287" spans="1:3" x14ac:dyDescent="0.3">
      <c r="A1287" s="2" t="s">
        <v>754</v>
      </c>
      <c r="B1287" s="681" t="str">
        <f t="shared" si="30"/>
        <v>R.37</v>
      </c>
      <c r="C1287" s="687" t="str">
        <f>'10'!T56</f>
        <v>Ne</v>
      </c>
    </row>
    <row r="1288" spans="1:3" x14ac:dyDescent="0.3">
      <c r="A1288" s="2" t="s">
        <v>755</v>
      </c>
      <c r="B1288" s="681" t="str">
        <f t="shared" si="30"/>
        <v>R.39</v>
      </c>
      <c r="C1288" s="687" t="str">
        <f>'10'!T57</f>
        <v>Ne</v>
      </c>
    </row>
    <row r="1289" spans="1:3" x14ac:dyDescent="0.3">
      <c r="A1289" s="2" t="s">
        <v>756</v>
      </c>
      <c r="B1289" s="681" t="str">
        <f t="shared" si="30"/>
        <v>R.41</v>
      </c>
      <c r="C1289" s="687" t="str">
        <f>'10'!T58</f>
        <v>Ne</v>
      </c>
    </row>
    <row r="1290" spans="1:3" x14ac:dyDescent="0.3">
      <c r="A1290" s="2" t="s">
        <v>757</v>
      </c>
      <c r="B1290" s="681" t="str">
        <f t="shared" si="30"/>
        <v>R.42</v>
      </c>
      <c r="C1290" s="687" t="str">
        <f>'10'!T59</f>
        <v>Ne</v>
      </c>
    </row>
    <row r="1291" spans="1:3" x14ac:dyDescent="0.3">
      <c r="A1291" s="2" t="s">
        <v>758</v>
      </c>
      <c r="B1291" s="680" t="str">
        <f t="shared" si="30"/>
        <v>VPS rodiklių taikymas priemonei:</v>
      </c>
      <c r="C1291" s="688"/>
    </row>
    <row r="1292" spans="1:3" x14ac:dyDescent="0.3">
      <c r="A1292" s="2" t="s">
        <v>759</v>
      </c>
      <c r="B1292" s="681" t="str">
        <f t="shared" si="30"/>
        <v>KAZL-R.1</v>
      </c>
      <c r="C1292" s="687" t="str">
        <f>'10'!T61</f>
        <v>Ne</v>
      </c>
    </row>
    <row r="1293" spans="1:3" x14ac:dyDescent="0.3">
      <c r="A1293" s="2" t="s">
        <v>760</v>
      </c>
      <c r="B1293" s="681" t="str">
        <f t="shared" si="30"/>
        <v>KAZL-R.2</v>
      </c>
      <c r="C1293" s="687" t="str">
        <f>'10'!T62</f>
        <v>Ne</v>
      </c>
    </row>
    <row r="1294" spans="1:3" x14ac:dyDescent="0.3">
      <c r="A1294" s="2" t="s">
        <v>761</v>
      </c>
      <c r="B1294" s="681" t="str">
        <f t="shared" si="30"/>
        <v>KAZL-R.3</v>
      </c>
      <c r="C1294" s="687" t="str">
        <f>'10'!T63</f>
        <v>Ne</v>
      </c>
    </row>
    <row r="1295" spans="1:3" x14ac:dyDescent="0.3">
      <c r="A1295" s="2" t="s">
        <v>762</v>
      </c>
      <c r="B1295" s="681" t="str">
        <f t="shared" si="30"/>
        <v>KAZL-P.4</v>
      </c>
      <c r="C1295" s="687" t="str">
        <f>'10'!T64</f>
        <v>Ne</v>
      </c>
    </row>
    <row r="1296" spans="1:3" x14ac:dyDescent="0.3">
      <c r="A1296" s="2" t="s">
        <v>763</v>
      </c>
      <c r="B1296" s="681" t="str">
        <f t="shared" si="30"/>
        <v>KAZL-P.5</v>
      </c>
      <c r="C1296" s="687" t="str">
        <f>'10'!T65</f>
        <v>Ne</v>
      </c>
    </row>
    <row r="1297" spans="1:3" x14ac:dyDescent="0.3">
      <c r="A1297" s="2" t="s">
        <v>764</v>
      </c>
      <c r="B1297" s="681" t="str">
        <f t="shared" si="30"/>
        <v>KAZL-P.6</v>
      </c>
      <c r="C1297" s="687" t="str">
        <f>'10'!T66</f>
        <v>Ne</v>
      </c>
    </row>
    <row r="1298" spans="1:3" x14ac:dyDescent="0.3">
      <c r="A1298" s="2" t="s">
        <v>765</v>
      </c>
      <c r="B1298" s="681" t="str">
        <f t="shared" si="30"/>
        <v>KAZL-P.7</v>
      </c>
      <c r="C1298" s="687" t="str">
        <f>'10'!T67</f>
        <v>Ne</v>
      </c>
    </row>
    <row r="1299" spans="1:3" x14ac:dyDescent="0.3">
      <c r="A1299" s="2" t="s">
        <v>766</v>
      </c>
      <c r="B1299" s="681" t="str">
        <f t="shared" si="30"/>
        <v>KAZL-P.8</v>
      </c>
      <c r="C1299" s="687" t="str">
        <f>'10'!T68</f>
        <v>Ne</v>
      </c>
    </row>
    <row r="1300" spans="1:3" x14ac:dyDescent="0.3">
      <c r="A1300" s="2" t="s">
        <v>767</v>
      </c>
      <c r="B1300" s="681" t="str">
        <f t="shared" si="30"/>
        <v>KAZL-P.9</v>
      </c>
      <c r="C1300" s="687" t="str">
        <f>'10'!T69</f>
        <v>Ne</v>
      </c>
    </row>
    <row r="1301" spans="1:3" x14ac:dyDescent="0.3">
      <c r="A1301" s="2" t="s">
        <v>768</v>
      </c>
      <c r="B1301" s="683" t="str">
        <f t="shared" si="30"/>
        <v>KAZL-P.10</v>
      </c>
      <c r="C1301" s="689" t="str">
        <f>'10'!T70</f>
        <v>Ne</v>
      </c>
    </row>
    <row r="1302" spans="1:3" x14ac:dyDescent="0.3">
      <c r="A1302" s="2" t="s">
        <v>769</v>
      </c>
      <c r="B1302" s="675" t="str">
        <f t="shared" si="30"/>
        <v>F dalis. Pagal priemonę remiamų projektų pobūdis:</v>
      </c>
      <c r="C1302" s="676"/>
    </row>
    <row r="1303" spans="1:3" x14ac:dyDescent="0.3">
      <c r="A1303" s="2" t="s">
        <v>770</v>
      </c>
      <c r="B1303" s="671" t="str">
        <f t="shared" ref="B1303:B1312" si="31">B1226</f>
        <v>Remiami pelno projektai</v>
      </c>
      <c r="C1303" s="672" t="str">
        <f>'10'!T72</f>
        <v>Ne</v>
      </c>
    </row>
    <row r="1304" spans="1:3" ht="57.6" x14ac:dyDescent="0.3">
      <c r="A1304" s="2" t="s">
        <v>771</v>
      </c>
      <c r="B1304" s="673" t="str">
        <f t="shared" si="31"/>
        <v>Remiami projektai, susiję su žinių perdavimu, įskaitant konsultacijas, mokymą ir keitimąsi žiniomis apie tvarią, ekonominę, socialinę, aplinką ir klimatą tausojančią veiklą (aktualu rodikliui L801)</v>
      </c>
      <c r="C1304" s="672" t="str">
        <f>'10'!T73</f>
        <v>Ne</v>
      </c>
    </row>
    <row r="1305" spans="1:3" ht="57.6" x14ac:dyDescent="0.3">
      <c r="A1305" s="2" t="s">
        <v>772</v>
      </c>
      <c r="B1305" s="673" t="str">
        <f t="shared" si="31"/>
        <v>Remiami projektai, susiję su gamintojų organizacijomis, vietinėmis rinkomis, trumpomis tiekimo grandinėmis ir kokybės schemomis, įskaitant paramą investicijoms, rinkodaros veiklą ir kt. (aktualu rodikliui L802)</v>
      </c>
      <c r="C1305" s="672" t="str">
        <f>'10'!T74</f>
        <v>Ne</v>
      </c>
    </row>
    <row r="1306" spans="1:3" ht="43.2" x14ac:dyDescent="0.3">
      <c r="A1306" s="2" t="s">
        <v>773</v>
      </c>
      <c r="B1306" s="673" t="str">
        <f t="shared" si="31"/>
        <v>Remiami projektai, susiję su atsinaujinančios energijos gamybos pajėgumais, įskaitant biologinę (aktualu rodikliui L803)</v>
      </c>
      <c r="C1306" s="672" t="str">
        <f>'10'!T75</f>
        <v>Ne</v>
      </c>
    </row>
    <row r="1307" spans="1:3" ht="43.2" x14ac:dyDescent="0.3">
      <c r="A1307" s="2" t="s">
        <v>774</v>
      </c>
      <c r="B1307" s="673" t="str">
        <f t="shared" si="31"/>
        <v>Remiami projektai, prisidedantys prie aplinkos tvarumo, klimato kaitos švelninimo bei prisitaikymo prie jos tikslų įgyvendinimo kaimo vietovėse (aktualu rodikliui L804)</v>
      </c>
      <c r="C1307" s="672" t="str">
        <f>'10'!T76</f>
        <v>Ne</v>
      </c>
    </row>
    <row r="1308" spans="1:3" ht="28.8" x14ac:dyDescent="0.3">
      <c r="A1308" s="2" t="s">
        <v>775</v>
      </c>
      <c r="B1308" s="673" t="str">
        <f t="shared" si="31"/>
        <v>Remiami projektai, kurie kuria darbo vietas (aktualu rodikliui L805)</v>
      </c>
      <c r="C1308" s="672" t="str">
        <f>'10'!T77</f>
        <v>Ne</v>
      </c>
    </row>
    <row r="1309" spans="1:3" ht="28.8" x14ac:dyDescent="0.3">
      <c r="A1309" s="2" t="s">
        <v>776</v>
      </c>
      <c r="B1309" s="673" t="str">
        <f t="shared" si="31"/>
        <v>Remiami kaimo verslų, įskaitant bioekonomiką, projektai (aktualu rodikliui L 806)</v>
      </c>
      <c r="C1309" s="672" t="str">
        <f>'10'!T78</f>
        <v>Ne</v>
      </c>
    </row>
    <row r="1310" spans="1:3" ht="28.8" x14ac:dyDescent="0.3">
      <c r="A1310" s="2" t="s">
        <v>777</v>
      </c>
      <c r="B1310" s="673" t="str">
        <f t="shared" si="31"/>
        <v>Remiami projektai, susiję su sumanių kaimų strategijomis (aktualu rodikliui L807)</v>
      </c>
      <c r="C1310" s="672" t="str">
        <f>'10'!T79</f>
        <v>Ne</v>
      </c>
    </row>
    <row r="1311" spans="1:3" ht="28.8" x14ac:dyDescent="0.3">
      <c r="A1311" s="2" t="s">
        <v>778</v>
      </c>
      <c r="B1311" s="673" t="str">
        <f t="shared" si="31"/>
        <v>Remiami projektai, gerinantys paslaugų prieinamumą ir infrastruktūrą (aktualu rodikliui L808)</v>
      </c>
      <c r="C1311" s="672" t="str">
        <f>'10'!T80</f>
        <v>Ne</v>
      </c>
    </row>
    <row r="1312" spans="1:3" ht="28.8" x14ac:dyDescent="0.3">
      <c r="A1312" s="2" t="s">
        <v>779</v>
      </c>
      <c r="B1312" s="673" t="str">
        <f t="shared" si="31"/>
        <v>Remiami socialinės įtraukties projektai (aktualu rodikliui L809)</v>
      </c>
      <c r="C1312" s="672" t="str">
        <f>'10'!T81</f>
        <v>Ne</v>
      </c>
    </row>
    <row r="1313" spans="1:3" x14ac:dyDescent="0.3">
      <c r="B1313" s="649"/>
      <c r="C1313" s="685"/>
    </row>
    <row r="1314" spans="1:3" x14ac:dyDescent="0.3">
      <c r="A1314" s="1"/>
      <c r="B1314" s="362"/>
      <c r="C1314" s="686" t="str">
        <f>'10'!U6</f>
        <v>18 priemonė</v>
      </c>
    </row>
    <row r="1315" spans="1:3" x14ac:dyDescent="0.3">
      <c r="A1315" s="2" t="s">
        <v>188</v>
      </c>
      <c r="B1315" s="509" t="str">
        <f>B1238</f>
        <v>Priemonės pavadinimas</v>
      </c>
      <c r="C1315" s="670">
        <f>'10'!U7</f>
        <v>0</v>
      </c>
    </row>
    <row r="1316" spans="1:3" x14ac:dyDescent="0.3">
      <c r="A1316" s="2" t="s">
        <v>189</v>
      </c>
      <c r="B1316" s="671" t="str">
        <f t="shared" ref="B1316:B1379" si="32">B1239</f>
        <v>Priemonės rūšis</v>
      </c>
      <c r="C1316" s="670">
        <f>'10'!U8</f>
        <v>0</v>
      </c>
    </row>
    <row r="1317" spans="1:3" x14ac:dyDescent="0.3">
      <c r="A1317" s="2" t="s">
        <v>190</v>
      </c>
      <c r="B1317" s="671" t="str">
        <f t="shared" si="32"/>
        <v>VVG teritorijos poreikių, kuriuos tenkina priemonė, skaičius</v>
      </c>
      <c r="C1317" s="670">
        <f>'10'!U9</f>
        <v>0</v>
      </c>
    </row>
    <row r="1318" spans="1:3" x14ac:dyDescent="0.3">
      <c r="A1318" s="2" t="s">
        <v>191</v>
      </c>
      <c r="B1318" s="671" t="str">
        <f t="shared" si="32"/>
        <v>BŽŪP tikslų, kuriuos įgyvendina priemonė, skaičius</v>
      </c>
      <c r="C1318" s="670">
        <f>'10'!U10</f>
        <v>0</v>
      </c>
    </row>
    <row r="1319" spans="1:3" x14ac:dyDescent="0.3">
      <c r="A1319" s="2" t="s">
        <v>192</v>
      </c>
      <c r="B1319" s="671" t="str">
        <f t="shared" si="32"/>
        <v>Pagrindinis BŽŪP tikslas, kurį įgyvendina VPS priemonė</v>
      </c>
      <c r="C1319" s="672" t="str">
        <f>'10'!U11</f>
        <v>Pasirinkite</v>
      </c>
    </row>
    <row r="1320" spans="1:3" ht="28.8" x14ac:dyDescent="0.3">
      <c r="A1320" s="2" t="s">
        <v>193</v>
      </c>
      <c r="B1320" s="673" t="str">
        <f t="shared" si="32"/>
        <v>Ar priemonė prisideda prie 4 konkretaus BŽŪP tikslo? (tikslas nurodytas 5 lape)</v>
      </c>
      <c r="C1320" s="672" t="str">
        <f>'10'!U12</f>
        <v>Ne</v>
      </c>
    </row>
    <row r="1321" spans="1:3" ht="28.8" x14ac:dyDescent="0.3">
      <c r="A1321" s="2" t="s">
        <v>194</v>
      </c>
      <c r="B1321" s="673" t="str">
        <f t="shared" si="32"/>
        <v>Ar priemonė prisideda prie 5 konkretaus BŽŪP tikslo? (tikslas nurodytas 5 lape)</v>
      </c>
      <c r="C1321" s="672" t="str">
        <f>'10'!U13</f>
        <v>Ne</v>
      </c>
    </row>
    <row r="1322" spans="1:3" ht="28.8" x14ac:dyDescent="0.3">
      <c r="A1322" s="2" t="s">
        <v>195</v>
      </c>
      <c r="B1322" s="673" t="str">
        <f t="shared" si="32"/>
        <v>Ar priemonė prisideda prie 6 konkretaus BŽŪP tikslo? (tikslas nurodytas 5 lape)</v>
      </c>
      <c r="C1322" s="672" t="str">
        <f>'10'!U14</f>
        <v>Ne</v>
      </c>
    </row>
    <row r="1323" spans="1:3" ht="28.8" x14ac:dyDescent="0.3">
      <c r="A1323" s="2" t="s">
        <v>196</v>
      </c>
      <c r="B1323" s="673" t="str">
        <f t="shared" si="32"/>
        <v>Ar priemonė prisideda prie 9 konkretaus BŽŪP tikslo? (tikslas nurodytas 5 lape)</v>
      </c>
      <c r="C1323" s="672" t="str">
        <f>'10'!U15</f>
        <v>Ne</v>
      </c>
    </row>
    <row r="1324" spans="1:3" x14ac:dyDescent="0.3">
      <c r="A1324" s="2" t="s">
        <v>94</v>
      </c>
      <c r="B1324" s="675" t="str">
        <f t="shared" si="32"/>
        <v>A dalis. Priemonės intervencijos logika:</v>
      </c>
      <c r="C1324" s="676"/>
    </row>
    <row r="1325" spans="1:3" ht="43.2" x14ac:dyDescent="0.3">
      <c r="A1325" s="2" t="s">
        <v>197</v>
      </c>
      <c r="B1325" s="673" t="str">
        <f t="shared" si="32"/>
        <v>Priemonės tikslas, ryšys su pagrindiniu BŽŪP tikslu ir VVG teritorijos poreikiais (problemomis ir (arba) potencialu), ryšys su VPS tema (jei taikoma)</v>
      </c>
      <c r="C1325" s="677">
        <f>'10'!U17</f>
        <v>0</v>
      </c>
    </row>
    <row r="1326" spans="1:3" x14ac:dyDescent="0.3">
      <c r="A1326" s="2" t="s">
        <v>198</v>
      </c>
      <c r="B1326" s="671" t="str">
        <f t="shared" si="32"/>
        <v>Pokytis, kurio siekiama VPS priemone</v>
      </c>
      <c r="C1326" s="677">
        <f>'10'!U18</f>
        <v>0</v>
      </c>
    </row>
    <row r="1327" spans="1:3" ht="28.8" x14ac:dyDescent="0.3">
      <c r="A1327" s="2" t="s">
        <v>199</v>
      </c>
      <c r="B1327" s="509" t="str">
        <f t="shared" si="32"/>
        <v>Kaip priemonė prisidės prie horizontalaus tikslo d įgyvendinimo? (pildoma, jei taikoma)</v>
      </c>
      <c r="C1327" s="677">
        <f>'10'!U19</f>
        <v>0</v>
      </c>
    </row>
    <row r="1328" spans="1:3" ht="28.8" x14ac:dyDescent="0.3">
      <c r="A1328" s="2" t="s">
        <v>200</v>
      </c>
      <c r="B1328" s="509" t="str">
        <f t="shared" si="32"/>
        <v>Kaip priemonė prisidės prie horizontalaus tikslo e įgyvendinimo? (pildoma, jei taikoma)</v>
      </c>
      <c r="C1328" s="677">
        <f>'10'!U20</f>
        <v>0</v>
      </c>
    </row>
    <row r="1329" spans="1:3" ht="28.8" x14ac:dyDescent="0.3">
      <c r="A1329" s="2" t="s">
        <v>201</v>
      </c>
      <c r="B1329" s="509" t="str">
        <f t="shared" si="32"/>
        <v>Kaip priemonė prisidės prie horizontalaus tikslo f įgyvendinimo? (pildoma, jei taikoma)</v>
      </c>
      <c r="C1329" s="677">
        <f>'10'!U21</f>
        <v>0</v>
      </c>
    </row>
    <row r="1330" spans="1:3" ht="28.8" x14ac:dyDescent="0.3">
      <c r="A1330" s="2" t="s">
        <v>202</v>
      </c>
      <c r="B1330" s="509" t="str">
        <f t="shared" si="32"/>
        <v>Kaip priemonė prisidės prie horizontalaus tikslo i įgyvendinimo? (pildoma, jei taikoma)</v>
      </c>
      <c r="C1330" s="677">
        <f>'10'!U22</f>
        <v>0</v>
      </c>
    </row>
    <row r="1331" spans="1:3" ht="28.8" x14ac:dyDescent="0.3">
      <c r="A1331" s="2" t="s">
        <v>203</v>
      </c>
      <c r="B1331" s="675" t="str">
        <f t="shared" si="32"/>
        <v>B dalis. Pareiškėjų ir projektų tinkamumo sąlygos, projektų atrankos principai:</v>
      </c>
      <c r="C1331" s="676"/>
    </row>
    <row r="1332" spans="1:3" x14ac:dyDescent="0.3">
      <c r="A1332" s="2" t="s">
        <v>204</v>
      </c>
      <c r="B1332" s="509" t="str">
        <f t="shared" si="32"/>
        <v>Pagal priemonę remiamos veiklos</v>
      </c>
      <c r="C1332" s="677">
        <f>'10'!U24</f>
        <v>0</v>
      </c>
    </row>
    <row r="1333" spans="1:3" ht="28.8" x14ac:dyDescent="0.3">
      <c r="A1333" s="2" t="s">
        <v>205</v>
      </c>
      <c r="B1333" s="671" t="str">
        <f t="shared" si="32"/>
        <v>Tinkami pareiškėjai ir partneriai (jei taikomas reikalavimas projektus įgyvendinti su partneriais)</v>
      </c>
      <c r="C1333" s="677">
        <f>'10'!U25</f>
        <v>0</v>
      </c>
    </row>
    <row r="1334" spans="1:3" ht="28.8" x14ac:dyDescent="0.3">
      <c r="A1334" s="2" t="s">
        <v>206</v>
      </c>
      <c r="B1334" s="671" t="str">
        <f t="shared" si="32"/>
        <v>Priemonės tikslinė grupė (pildoma, jei nesutampa su tinkamais pareiškėjais ir (arba) partneriais)</v>
      </c>
      <c r="C1334" s="677">
        <f>'10'!U26</f>
        <v>0</v>
      </c>
    </row>
    <row r="1335" spans="1:3" x14ac:dyDescent="0.3">
      <c r="A1335" s="2" t="s">
        <v>725</v>
      </c>
      <c r="B1335" s="509" t="str">
        <f t="shared" si="32"/>
        <v>Tinkamumo sąlygos pareiškėjams ir projektams</v>
      </c>
      <c r="C1335" s="677">
        <f>'10'!U27</f>
        <v>0</v>
      </c>
    </row>
    <row r="1336" spans="1:3" x14ac:dyDescent="0.3">
      <c r="A1336" s="2" t="s">
        <v>726</v>
      </c>
      <c r="B1336" s="673" t="str">
        <f t="shared" si="32"/>
        <v>Projektų atrankos principai</v>
      </c>
      <c r="C1336" s="677">
        <f>'10'!U28</f>
        <v>0</v>
      </c>
    </row>
    <row r="1337" spans="1:3" x14ac:dyDescent="0.3">
      <c r="A1337" s="2" t="s">
        <v>727</v>
      </c>
      <c r="B1337" s="509" t="str">
        <f t="shared" si="32"/>
        <v>Planuojamų kvietimų teikti paraiškas skaičius</v>
      </c>
      <c r="C1337" s="670">
        <f>'10'!U29</f>
        <v>0</v>
      </c>
    </row>
    <row r="1338" spans="1:3" x14ac:dyDescent="0.3">
      <c r="A1338" s="2" t="s">
        <v>728</v>
      </c>
      <c r="B1338" s="651" t="str">
        <f t="shared" si="32"/>
        <v>C dalis. Paramos dydžiai:</v>
      </c>
      <c r="C1338" s="676"/>
    </row>
    <row r="1339" spans="1:3" x14ac:dyDescent="0.3">
      <c r="A1339" s="2" t="s">
        <v>729</v>
      </c>
      <c r="B1339" s="509" t="str">
        <f t="shared" si="32"/>
        <v>Didžiausia paramos suma vietos projektui, Eur</v>
      </c>
      <c r="C1339" s="677">
        <f>'10'!U31</f>
        <v>0</v>
      </c>
    </row>
    <row r="1340" spans="1:3" x14ac:dyDescent="0.3">
      <c r="A1340" s="2" t="s">
        <v>730</v>
      </c>
      <c r="B1340" s="509" t="str">
        <f t="shared" si="32"/>
        <v xml:space="preserve">Paramos lyginamoji dalis, proc. </v>
      </c>
      <c r="C1340" s="677">
        <f>'10'!U32</f>
        <v>0</v>
      </c>
    </row>
    <row r="1341" spans="1:3" x14ac:dyDescent="0.3">
      <c r="A1341" s="2" t="s">
        <v>731</v>
      </c>
      <c r="B1341" s="509" t="str">
        <f t="shared" si="32"/>
        <v>Planuojama paramos suma priemonei, Eur</v>
      </c>
      <c r="C1341" s="678">
        <f>'10'!U33</f>
        <v>0</v>
      </c>
    </row>
    <row r="1342" spans="1:3" x14ac:dyDescent="0.3">
      <c r="A1342" s="2" t="s">
        <v>732</v>
      </c>
      <c r="B1342" s="509" t="str">
        <f t="shared" si="32"/>
        <v>Planuojama paremti projektų (rodiklis L700)</v>
      </c>
      <c r="C1342" s="679">
        <f>'10'!U34</f>
        <v>0</v>
      </c>
    </row>
    <row r="1343" spans="1:3" x14ac:dyDescent="0.3">
      <c r="A1343" s="2" t="s">
        <v>733</v>
      </c>
      <c r="B1343" s="509" t="str">
        <f t="shared" si="32"/>
        <v>Paaiškinimas, kaip nustatyta rodiklio L700 reikšmė</v>
      </c>
      <c r="C1343" s="677">
        <f>'10'!U35</f>
        <v>0</v>
      </c>
    </row>
    <row r="1344" spans="1:3" ht="28.8" x14ac:dyDescent="0.3">
      <c r="A1344" s="2" t="s">
        <v>734</v>
      </c>
      <c r="B1344" s="651" t="str">
        <f t="shared" si="32"/>
        <v>D dalis. Priemonės indėlis į ES ir nacionalinių horizontaliųjų principų įgyvendinimą:</v>
      </c>
      <c r="C1344" s="676"/>
    </row>
    <row r="1345" spans="1:3" x14ac:dyDescent="0.3">
      <c r="A1345" s="2" t="s">
        <v>735</v>
      </c>
      <c r="B1345" s="680" t="str">
        <f t="shared" si="32"/>
        <v>Subregioninės vietovės principas:</v>
      </c>
      <c r="C1345" s="676"/>
    </row>
    <row r="1346" spans="1:3" ht="28.8" x14ac:dyDescent="0.3">
      <c r="A1346" s="2" t="s">
        <v>736</v>
      </c>
      <c r="B1346" s="509" t="str">
        <f t="shared" si="32"/>
        <v>Ar siekiama, kad pagal priemonę finansuojami projektai apimtų visas VVG teritorijos seniūnijas?</v>
      </c>
      <c r="C1346" s="672" t="str">
        <f>'10'!U38</f>
        <v>Ne</v>
      </c>
    </row>
    <row r="1347" spans="1:3" x14ac:dyDescent="0.3">
      <c r="A1347" s="2" t="s">
        <v>737</v>
      </c>
      <c r="B1347" s="509" t="str">
        <f t="shared" si="32"/>
        <v>Pasirinkimo pagrindimas</v>
      </c>
      <c r="C1347" s="677">
        <f>'10'!U39</f>
        <v>0</v>
      </c>
    </row>
    <row r="1348" spans="1:3" x14ac:dyDescent="0.3">
      <c r="A1348" s="2" t="s">
        <v>738</v>
      </c>
      <c r="B1348" s="680" t="str">
        <f t="shared" si="32"/>
        <v>Partnerystės principas:</v>
      </c>
      <c r="C1348" s="676"/>
    </row>
    <row r="1349" spans="1:3" ht="28.8" x14ac:dyDescent="0.3">
      <c r="A1349" s="2" t="s">
        <v>739</v>
      </c>
      <c r="B1349" s="509" t="str">
        <f t="shared" si="32"/>
        <v>Ar siekiama, kad pagal priemonę finansuojami projektai būtų vykdomi su partneriais?</v>
      </c>
      <c r="C1349" s="672" t="str">
        <f>'10'!U41</f>
        <v>Ne</v>
      </c>
    </row>
    <row r="1350" spans="1:3" x14ac:dyDescent="0.3">
      <c r="A1350" s="2" t="s">
        <v>740</v>
      </c>
      <c r="B1350" s="509" t="str">
        <f t="shared" si="32"/>
        <v>Pasirinkimo pagrindimas</v>
      </c>
      <c r="C1350" s="677">
        <f>'10'!U42</f>
        <v>0</v>
      </c>
    </row>
    <row r="1351" spans="1:3" x14ac:dyDescent="0.3">
      <c r="A1351" s="2" t="s">
        <v>741</v>
      </c>
      <c r="B1351" s="680" t="str">
        <f t="shared" si="32"/>
        <v>Inovacijų principas:</v>
      </c>
      <c r="C1351" s="676"/>
    </row>
    <row r="1352" spans="1:3" ht="28.8" x14ac:dyDescent="0.3">
      <c r="A1352" s="2" t="s">
        <v>742</v>
      </c>
      <c r="B1352" s="509" t="str">
        <f t="shared" si="32"/>
        <v>Ar siekiama, kad pagal priemonę finansuojami projektai būtų skirti inovacijoms vietos lygiu diegti?</v>
      </c>
      <c r="C1352" s="672" t="str">
        <f>'10'!U44</f>
        <v>Ne</v>
      </c>
    </row>
    <row r="1353" spans="1:3" x14ac:dyDescent="0.3">
      <c r="A1353" s="2" t="s">
        <v>743</v>
      </c>
      <c r="B1353" s="509" t="str">
        <f t="shared" si="32"/>
        <v>Pasirinkimo pagrindimas</v>
      </c>
      <c r="C1353" s="677">
        <f>'10'!U45</f>
        <v>0</v>
      </c>
    </row>
    <row r="1354" spans="1:3" ht="28.8" x14ac:dyDescent="0.3">
      <c r="A1354" s="2" t="s">
        <v>744</v>
      </c>
      <c r="B1354" s="509" t="str">
        <f t="shared" si="32"/>
        <v>Planuojama paremti projektų, skirtų inovacijoms vietos lygiu diegti (rodiklis L710)</v>
      </c>
      <c r="C1354" s="679">
        <f>'10'!U46</f>
        <v>0</v>
      </c>
    </row>
    <row r="1355" spans="1:3" x14ac:dyDescent="0.3">
      <c r="A1355" s="2" t="s">
        <v>745</v>
      </c>
      <c r="B1355" s="680" t="str">
        <f t="shared" si="32"/>
        <v>Lyčių lygybė ir nediskriminavimas:</v>
      </c>
      <c r="C1355" s="676"/>
    </row>
    <row r="1356" spans="1:3" ht="28.8" x14ac:dyDescent="0.3">
      <c r="A1356" s="2" t="s">
        <v>746</v>
      </c>
      <c r="B1356" s="509" t="str">
        <f t="shared" si="32"/>
        <v>Ar pagal priemonę finansuojami projektai, skirti lyčių lygybei ir nediskriminavimui?</v>
      </c>
      <c r="C1356" s="672" t="str">
        <f>'10'!U48</f>
        <v>Ne</v>
      </c>
    </row>
    <row r="1357" spans="1:3" x14ac:dyDescent="0.3">
      <c r="A1357" s="2" t="s">
        <v>747</v>
      </c>
      <c r="B1357" s="509" t="str">
        <f t="shared" si="32"/>
        <v>Pasirinkimo pagrindimas (jei taip, kaip bus užtikrinta)</v>
      </c>
      <c r="C1357" s="677">
        <f>'10'!U49</f>
        <v>0</v>
      </c>
    </row>
    <row r="1358" spans="1:3" x14ac:dyDescent="0.3">
      <c r="A1358" s="2" t="s">
        <v>748</v>
      </c>
      <c r="B1358" s="680" t="str">
        <f t="shared" si="32"/>
        <v>Jaunimas:</v>
      </c>
      <c r="C1358" s="676"/>
    </row>
    <row r="1359" spans="1:3" x14ac:dyDescent="0.3">
      <c r="A1359" s="2" t="s">
        <v>749</v>
      </c>
      <c r="B1359" s="509" t="str">
        <f t="shared" si="32"/>
        <v>Ar pagal priemonę finansuojami projektai, skirti jaunimui?</v>
      </c>
      <c r="C1359" s="672" t="str">
        <f>'10'!U51</f>
        <v>Ne</v>
      </c>
    </row>
    <row r="1360" spans="1:3" x14ac:dyDescent="0.3">
      <c r="A1360" s="2" t="s">
        <v>750</v>
      </c>
      <c r="B1360" s="509" t="str">
        <f t="shared" si="32"/>
        <v>Pasirinkimo pagrindimas (jei taip, kaip bus užtikrinta)</v>
      </c>
      <c r="C1360" s="677">
        <f>'10'!U52</f>
        <v>0</v>
      </c>
    </row>
    <row r="1361" spans="1:3" x14ac:dyDescent="0.3">
      <c r="A1361" s="2" t="s">
        <v>751</v>
      </c>
      <c r="B1361" s="675" t="str">
        <f t="shared" si="32"/>
        <v>E dalis. Priemonės rezultato rodikliai:</v>
      </c>
      <c r="C1361" s="676"/>
    </row>
    <row r="1362" spans="1:3" x14ac:dyDescent="0.3">
      <c r="A1362" s="2" t="s">
        <v>752</v>
      </c>
      <c r="B1362" s="680" t="str">
        <f t="shared" si="32"/>
        <v>SP rezultato rodiklių taikymas priemonei:</v>
      </c>
      <c r="C1362" s="676"/>
    </row>
    <row r="1363" spans="1:3" x14ac:dyDescent="0.3">
      <c r="A1363" s="2" t="s">
        <v>753</v>
      </c>
      <c r="B1363" s="681" t="str">
        <f t="shared" si="32"/>
        <v>R.3</v>
      </c>
      <c r="C1363" s="687" t="str">
        <f>'10'!U55</f>
        <v>Ne</v>
      </c>
    </row>
    <row r="1364" spans="1:3" x14ac:dyDescent="0.3">
      <c r="A1364" s="2" t="s">
        <v>754</v>
      </c>
      <c r="B1364" s="681" t="str">
        <f t="shared" si="32"/>
        <v>R.37</v>
      </c>
      <c r="C1364" s="687" t="str">
        <f>'10'!U56</f>
        <v>Ne</v>
      </c>
    </row>
    <row r="1365" spans="1:3" x14ac:dyDescent="0.3">
      <c r="A1365" s="2" t="s">
        <v>755</v>
      </c>
      <c r="B1365" s="681" t="str">
        <f t="shared" si="32"/>
        <v>R.39</v>
      </c>
      <c r="C1365" s="687" t="str">
        <f>'10'!U57</f>
        <v>Ne</v>
      </c>
    </row>
    <row r="1366" spans="1:3" x14ac:dyDescent="0.3">
      <c r="A1366" s="2" t="s">
        <v>756</v>
      </c>
      <c r="B1366" s="681" t="str">
        <f t="shared" si="32"/>
        <v>R.41</v>
      </c>
      <c r="C1366" s="687" t="str">
        <f>'10'!U58</f>
        <v>Ne</v>
      </c>
    </row>
    <row r="1367" spans="1:3" x14ac:dyDescent="0.3">
      <c r="A1367" s="2" t="s">
        <v>757</v>
      </c>
      <c r="B1367" s="681" t="str">
        <f t="shared" si="32"/>
        <v>R.42</v>
      </c>
      <c r="C1367" s="687" t="str">
        <f>'10'!U59</f>
        <v>Ne</v>
      </c>
    </row>
    <row r="1368" spans="1:3" x14ac:dyDescent="0.3">
      <c r="A1368" s="2" t="s">
        <v>758</v>
      </c>
      <c r="B1368" s="680" t="str">
        <f t="shared" si="32"/>
        <v>VPS rodiklių taikymas priemonei:</v>
      </c>
      <c r="C1368" s="688"/>
    </row>
    <row r="1369" spans="1:3" x14ac:dyDescent="0.3">
      <c r="A1369" s="2" t="s">
        <v>759</v>
      </c>
      <c r="B1369" s="681" t="str">
        <f t="shared" si="32"/>
        <v>KAZL-R.1</v>
      </c>
      <c r="C1369" s="687" t="str">
        <f>'10'!U61</f>
        <v>Ne</v>
      </c>
    </row>
    <row r="1370" spans="1:3" x14ac:dyDescent="0.3">
      <c r="A1370" s="2" t="s">
        <v>760</v>
      </c>
      <c r="B1370" s="681" t="str">
        <f t="shared" si="32"/>
        <v>KAZL-R.2</v>
      </c>
      <c r="C1370" s="687" t="str">
        <f>'10'!U62</f>
        <v>Ne</v>
      </c>
    </row>
    <row r="1371" spans="1:3" x14ac:dyDescent="0.3">
      <c r="A1371" s="2" t="s">
        <v>761</v>
      </c>
      <c r="B1371" s="681" t="str">
        <f t="shared" si="32"/>
        <v>KAZL-R.3</v>
      </c>
      <c r="C1371" s="687" t="str">
        <f>'10'!U63</f>
        <v>Ne</v>
      </c>
    </row>
    <row r="1372" spans="1:3" x14ac:dyDescent="0.3">
      <c r="A1372" s="2" t="s">
        <v>762</v>
      </c>
      <c r="B1372" s="681" t="str">
        <f t="shared" si="32"/>
        <v>KAZL-P.4</v>
      </c>
      <c r="C1372" s="687" t="str">
        <f>'10'!U64</f>
        <v>Ne</v>
      </c>
    </row>
    <row r="1373" spans="1:3" x14ac:dyDescent="0.3">
      <c r="A1373" s="2" t="s">
        <v>763</v>
      </c>
      <c r="B1373" s="681" t="str">
        <f t="shared" si="32"/>
        <v>KAZL-P.5</v>
      </c>
      <c r="C1373" s="687" t="str">
        <f>'10'!U65</f>
        <v>Ne</v>
      </c>
    </row>
    <row r="1374" spans="1:3" x14ac:dyDescent="0.3">
      <c r="A1374" s="2" t="s">
        <v>764</v>
      </c>
      <c r="B1374" s="681" t="str">
        <f t="shared" si="32"/>
        <v>KAZL-P.6</v>
      </c>
      <c r="C1374" s="687" t="str">
        <f>'10'!U66</f>
        <v>Ne</v>
      </c>
    </row>
    <row r="1375" spans="1:3" x14ac:dyDescent="0.3">
      <c r="A1375" s="2" t="s">
        <v>765</v>
      </c>
      <c r="B1375" s="681" t="str">
        <f t="shared" si="32"/>
        <v>KAZL-P.7</v>
      </c>
      <c r="C1375" s="687" t="str">
        <f>'10'!U67</f>
        <v>Ne</v>
      </c>
    </row>
    <row r="1376" spans="1:3" x14ac:dyDescent="0.3">
      <c r="A1376" s="2" t="s">
        <v>766</v>
      </c>
      <c r="B1376" s="681" t="str">
        <f t="shared" si="32"/>
        <v>KAZL-P.8</v>
      </c>
      <c r="C1376" s="687" t="str">
        <f>'10'!U68</f>
        <v>Ne</v>
      </c>
    </row>
    <row r="1377" spans="1:3" x14ac:dyDescent="0.3">
      <c r="A1377" s="2" t="s">
        <v>767</v>
      </c>
      <c r="B1377" s="681" t="str">
        <f t="shared" si="32"/>
        <v>KAZL-P.9</v>
      </c>
      <c r="C1377" s="687" t="str">
        <f>'10'!U69</f>
        <v>Ne</v>
      </c>
    </row>
    <row r="1378" spans="1:3" x14ac:dyDescent="0.3">
      <c r="A1378" s="2" t="s">
        <v>768</v>
      </c>
      <c r="B1378" s="683" t="str">
        <f t="shared" si="32"/>
        <v>KAZL-P.10</v>
      </c>
      <c r="C1378" s="689" t="str">
        <f>'10'!U70</f>
        <v>Ne</v>
      </c>
    </row>
    <row r="1379" spans="1:3" x14ac:dyDescent="0.3">
      <c r="A1379" s="2" t="s">
        <v>769</v>
      </c>
      <c r="B1379" s="675" t="str">
        <f t="shared" si="32"/>
        <v>F dalis. Pagal priemonę remiamų projektų pobūdis:</v>
      </c>
      <c r="C1379" s="676"/>
    </row>
    <row r="1380" spans="1:3" x14ac:dyDescent="0.3">
      <c r="A1380" s="2" t="s">
        <v>770</v>
      </c>
      <c r="B1380" s="671" t="str">
        <f t="shared" ref="B1380:B1389" si="33">B1303</f>
        <v>Remiami pelno projektai</v>
      </c>
      <c r="C1380" s="672" t="str">
        <f>'10'!U72</f>
        <v>Ne</v>
      </c>
    </row>
    <row r="1381" spans="1:3" ht="57.6" x14ac:dyDescent="0.3">
      <c r="A1381" s="2" t="s">
        <v>771</v>
      </c>
      <c r="B1381" s="673" t="str">
        <f t="shared" si="33"/>
        <v>Remiami projektai, susiję su žinių perdavimu, įskaitant konsultacijas, mokymą ir keitimąsi žiniomis apie tvarią, ekonominę, socialinę, aplinką ir klimatą tausojančią veiklą (aktualu rodikliui L801)</v>
      </c>
      <c r="C1381" s="672" t="str">
        <f>'10'!U73</f>
        <v>Ne</v>
      </c>
    </row>
    <row r="1382" spans="1:3" ht="57.6" x14ac:dyDescent="0.3">
      <c r="A1382" s="2" t="s">
        <v>772</v>
      </c>
      <c r="B1382" s="673" t="str">
        <f t="shared" si="33"/>
        <v>Remiami projektai, susiję su gamintojų organizacijomis, vietinėmis rinkomis, trumpomis tiekimo grandinėmis ir kokybės schemomis, įskaitant paramą investicijoms, rinkodaros veiklą ir kt. (aktualu rodikliui L802)</v>
      </c>
      <c r="C1382" s="672" t="str">
        <f>'10'!U74</f>
        <v>Ne</v>
      </c>
    </row>
    <row r="1383" spans="1:3" ht="43.2" x14ac:dyDescent="0.3">
      <c r="A1383" s="2" t="s">
        <v>773</v>
      </c>
      <c r="B1383" s="673" t="str">
        <f t="shared" si="33"/>
        <v>Remiami projektai, susiję su atsinaujinančios energijos gamybos pajėgumais, įskaitant biologinę (aktualu rodikliui L803)</v>
      </c>
      <c r="C1383" s="672" t="str">
        <f>'10'!U75</f>
        <v>Ne</v>
      </c>
    </row>
    <row r="1384" spans="1:3" ht="43.2" x14ac:dyDescent="0.3">
      <c r="A1384" s="2" t="s">
        <v>774</v>
      </c>
      <c r="B1384" s="673" t="str">
        <f t="shared" si="33"/>
        <v>Remiami projektai, prisidedantys prie aplinkos tvarumo, klimato kaitos švelninimo bei prisitaikymo prie jos tikslų įgyvendinimo kaimo vietovėse (aktualu rodikliui L804)</v>
      </c>
      <c r="C1384" s="672" t="str">
        <f>'10'!U76</f>
        <v>Ne</v>
      </c>
    </row>
    <row r="1385" spans="1:3" ht="28.8" x14ac:dyDescent="0.3">
      <c r="A1385" s="2" t="s">
        <v>775</v>
      </c>
      <c r="B1385" s="673" t="str">
        <f t="shared" si="33"/>
        <v>Remiami projektai, kurie kuria darbo vietas (aktualu rodikliui L805)</v>
      </c>
      <c r="C1385" s="672" t="str">
        <f>'10'!U77</f>
        <v>Ne</v>
      </c>
    </row>
    <row r="1386" spans="1:3" ht="28.8" x14ac:dyDescent="0.3">
      <c r="A1386" s="2" t="s">
        <v>776</v>
      </c>
      <c r="B1386" s="673" t="str">
        <f t="shared" si="33"/>
        <v>Remiami kaimo verslų, įskaitant bioekonomiką, projektai (aktualu rodikliui L 806)</v>
      </c>
      <c r="C1386" s="672" t="str">
        <f>'10'!U78</f>
        <v>Ne</v>
      </c>
    </row>
    <row r="1387" spans="1:3" ht="28.8" x14ac:dyDescent="0.3">
      <c r="A1387" s="2" t="s">
        <v>777</v>
      </c>
      <c r="B1387" s="673" t="str">
        <f t="shared" si="33"/>
        <v>Remiami projektai, susiję su sumanių kaimų strategijomis (aktualu rodikliui L807)</v>
      </c>
      <c r="C1387" s="672" t="str">
        <f>'10'!U79</f>
        <v>Ne</v>
      </c>
    </row>
    <row r="1388" spans="1:3" ht="28.8" x14ac:dyDescent="0.3">
      <c r="A1388" s="2" t="s">
        <v>778</v>
      </c>
      <c r="B1388" s="673" t="str">
        <f t="shared" si="33"/>
        <v>Remiami projektai, gerinantys paslaugų prieinamumą ir infrastruktūrą (aktualu rodikliui L808)</v>
      </c>
      <c r="C1388" s="672" t="str">
        <f>'10'!U80</f>
        <v>Ne</v>
      </c>
    </row>
    <row r="1389" spans="1:3" ht="28.8" x14ac:dyDescent="0.3">
      <c r="A1389" s="2" t="s">
        <v>779</v>
      </c>
      <c r="B1389" s="673" t="str">
        <f t="shared" si="33"/>
        <v>Remiami socialinės įtraukties projektai (aktualu rodikliui L809)</v>
      </c>
      <c r="C1389" s="672" t="str">
        <f>'10'!U81</f>
        <v>Ne</v>
      </c>
    </row>
    <row r="1390" spans="1:3" x14ac:dyDescent="0.3">
      <c r="A1390" s="2"/>
      <c r="B1390" s="649"/>
      <c r="C1390" s="685"/>
    </row>
    <row r="1391" spans="1:3" x14ac:dyDescent="0.3">
      <c r="A1391" s="1"/>
      <c r="B1391" s="362"/>
      <c r="C1391" s="686" t="str">
        <f>'10'!V6</f>
        <v>19 priemonė</v>
      </c>
    </row>
    <row r="1392" spans="1:3" x14ac:dyDescent="0.3">
      <c r="A1392" s="2" t="s">
        <v>188</v>
      </c>
      <c r="B1392" s="509" t="str">
        <f>B1315</f>
        <v>Priemonės pavadinimas</v>
      </c>
      <c r="C1392" s="670">
        <f>'10'!V7</f>
        <v>0</v>
      </c>
    </row>
    <row r="1393" spans="1:3" x14ac:dyDescent="0.3">
      <c r="A1393" s="2" t="s">
        <v>189</v>
      </c>
      <c r="B1393" s="671" t="str">
        <f t="shared" ref="B1393:B1456" si="34">B1316</f>
        <v>Priemonės rūšis</v>
      </c>
      <c r="C1393" s="670">
        <f>'10'!V8</f>
        <v>0</v>
      </c>
    </row>
    <row r="1394" spans="1:3" x14ac:dyDescent="0.3">
      <c r="A1394" s="2" t="s">
        <v>190</v>
      </c>
      <c r="B1394" s="671" t="str">
        <f t="shared" si="34"/>
        <v>VVG teritorijos poreikių, kuriuos tenkina priemonė, skaičius</v>
      </c>
      <c r="C1394" s="670">
        <f>'10'!V9</f>
        <v>0</v>
      </c>
    </row>
    <row r="1395" spans="1:3" x14ac:dyDescent="0.3">
      <c r="A1395" s="2" t="s">
        <v>191</v>
      </c>
      <c r="B1395" s="671" t="str">
        <f t="shared" si="34"/>
        <v>BŽŪP tikslų, kuriuos įgyvendina priemonė, skaičius</v>
      </c>
      <c r="C1395" s="670">
        <f>'10'!V10</f>
        <v>0</v>
      </c>
    </row>
    <row r="1396" spans="1:3" x14ac:dyDescent="0.3">
      <c r="A1396" s="2" t="s">
        <v>192</v>
      </c>
      <c r="B1396" s="671" t="str">
        <f t="shared" si="34"/>
        <v>Pagrindinis BŽŪP tikslas, kurį įgyvendina VPS priemonė</v>
      </c>
      <c r="C1396" s="672" t="str">
        <f>'10'!V11</f>
        <v>Pasirinkite</v>
      </c>
    </row>
    <row r="1397" spans="1:3" ht="28.8" x14ac:dyDescent="0.3">
      <c r="A1397" s="2" t="s">
        <v>193</v>
      </c>
      <c r="B1397" s="673" t="str">
        <f t="shared" si="34"/>
        <v>Ar priemonė prisideda prie 4 konkretaus BŽŪP tikslo? (tikslas nurodytas 5 lape)</v>
      </c>
      <c r="C1397" s="672" t="str">
        <f>'10'!V12</f>
        <v>Ne</v>
      </c>
    </row>
    <row r="1398" spans="1:3" ht="28.8" x14ac:dyDescent="0.3">
      <c r="A1398" s="2" t="s">
        <v>194</v>
      </c>
      <c r="B1398" s="673" t="str">
        <f t="shared" si="34"/>
        <v>Ar priemonė prisideda prie 5 konkretaus BŽŪP tikslo? (tikslas nurodytas 5 lape)</v>
      </c>
      <c r="C1398" s="672" t="str">
        <f>'10'!V13</f>
        <v>Ne</v>
      </c>
    </row>
    <row r="1399" spans="1:3" ht="28.8" x14ac:dyDescent="0.3">
      <c r="A1399" s="2" t="s">
        <v>195</v>
      </c>
      <c r="B1399" s="673" t="str">
        <f t="shared" si="34"/>
        <v>Ar priemonė prisideda prie 6 konkretaus BŽŪP tikslo? (tikslas nurodytas 5 lape)</v>
      </c>
      <c r="C1399" s="672" t="str">
        <f>'10'!V14</f>
        <v>Ne</v>
      </c>
    </row>
    <row r="1400" spans="1:3" ht="28.8" x14ac:dyDescent="0.3">
      <c r="A1400" s="2" t="s">
        <v>196</v>
      </c>
      <c r="B1400" s="673" t="str">
        <f t="shared" si="34"/>
        <v>Ar priemonė prisideda prie 9 konkretaus BŽŪP tikslo? (tikslas nurodytas 5 lape)</v>
      </c>
      <c r="C1400" s="672" t="str">
        <f>'10'!V15</f>
        <v>Ne</v>
      </c>
    </row>
    <row r="1401" spans="1:3" x14ac:dyDescent="0.3">
      <c r="A1401" s="2" t="s">
        <v>94</v>
      </c>
      <c r="B1401" s="675" t="str">
        <f t="shared" si="34"/>
        <v>A dalis. Priemonės intervencijos logika:</v>
      </c>
      <c r="C1401" s="676"/>
    </row>
    <row r="1402" spans="1:3" ht="43.2" x14ac:dyDescent="0.3">
      <c r="A1402" s="2" t="s">
        <v>197</v>
      </c>
      <c r="B1402" s="673" t="str">
        <f t="shared" si="34"/>
        <v>Priemonės tikslas, ryšys su pagrindiniu BŽŪP tikslu ir VVG teritorijos poreikiais (problemomis ir (arba) potencialu), ryšys su VPS tema (jei taikoma)</v>
      </c>
      <c r="C1402" s="677">
        <f>'10'!V17</f>
        <v>0</v>
      </c>
    </row>
    <row r="1403" spans="1:3" x14ac:dyDescent="0.3">
      <c r="A1403" s="2" t="s">
        <v>198</v>
      </c>
      <c r="B1403" s="671" t="str">
        <f t="shared" si="34"/>
        <v>Pokytis, kurio siekiama VPS priemone</v>
      </c>
      <c r="C1403" s="677">
        <f>'10'!V18</f>
        <v>0</v>
      </c>
    </row>
    <row r="1404" spans="1:3" ht="28.8" x14ac:dyDescent="0.3">
      <c r="A1404" s="2" t="s">
        <v>199</v>
      </c>
      <c r="B1404" s="509" t="str">
        <f t="shared" si="34"/>
        <v>Kaip priemonė prisidės prie horizontalaus tikslo d įgyvendinimo? (pildoma, jei taikoma)</v>
      </c>
      <c r="C1404" s="677">
        <f>'10'!V19</f>
        <v>0</v>
      </c>
    </row>
    <row r="1405" spans="1:3" ht="28.8" x14ac:dyDescent="0.3">
      <c r="A1405" s="2" t="s">
        <v>200</v>
      </c>
      <c r="B1405" s="509" t="str">
        <f t="shared" si="34"/>
        <v>Kaip priemonė prisidės prie horizontalaus tikslo e įgyvendinimo? (pildoma, jei taikoma)</v>
      </c>
      <c r="C1405" s="677">
        <f>'10'!V20</f>
        <v>0</v>
      </c>
    </row>
    <row r="1406" spans="1:3" ht="28.8" x14ac:dyDescent="0.3">
      <c r="A1406" s="2" t="s">
        <v>201</v>
      </c>
      <c r="B1406" s="509" t="str">
        <f t="shared" si="34"/>
        <v>Kaip priemonė prisidės prie horizontalaus tikslo f įgyvendinimo? (pildoma, jei taikoma)</v>
      </c>
      <c r="C1406" s="677">
        <f>'10'!V21</f>
        <v>0</v>
      </c>
    </row>
    <row r="1407" spans="1:3" ht="28.8" x14ac:dyDescent="0.3">
      <c r="A1407" s="2" t="s">
        <v>202</v>
      </c>
      <c r="B1407" s="509" t="str">
        <f t="shared" si="34"/>
        <v>Kaip priemonė prisidės prie horizontalaus tikslo i įgyvendinimo? (pildoma, jei taikoma)</v>
      </c>
      <c r="C1407" s="677">
        <f>'10'!V22</f>
        <v>0</v>
      </c>
    </row>
    <row r="1408" spans="1:3" ht="28.8" x14ac:dyDescent="0.3">
      <c r="A1408" s="2" t="s">
        <v>203</v>
      </c>
      <c r="B1408" s="675" t="str">
        <f t="shared" si="34"/>
        <v>B dalis. Pareiškėjų ir projektų tinkamumo sąlygos, projektų atrankos principai:</v>
      </c>
      <c r="C1408" s="676"/>
    </row>
    <row r="1409" spans="1:3" x14ac:dyDescent="0.3">
      <c r="A1409" s="2" t="s">
        <v>204</v>
      </c>
      <c r="B1409" s="509" t="str">
        <f t="shared" si="34"/>
        <v>Pagal priemonę remiamos veiklos</v>
      </c>
      <c r="C1409" s="677">
        <f>'10'!V24</f>
        <v>0</v>
      </c>
    </row>
    <row r="1410" spans="1:3" ht="28.8" x14ac:dyDescent="0.3">
      <c r="A1410" s="2" t="s">
        <v>205</v>
      </c>
      <c r="B1410" s="671" t="str">
        <f t="shared" si="34"/>
        <v>Tinkami pareiškėjai ir partneriai (jei taikomas reikalavimas projektus įgyvendinti su partneriais)</v>
      </c>
      <c r="C1410" s="677">
        <f>'10'!V25</f>
        <v>0</v>
      </c>
    </row>
    <row r="1411" spans="1:3" ht="28.8" x14ac:dyDescent="0.3">
      <c r="A1411" s="2" t="s">
        <v>206</v>
      </c>
      <c r="B1411" s="671" t="str">
        <f t="shared" si="34"/>
        <v>Priemonės tikslinė grupė (pildoma, jei nesutampa su tinkamais pareiškėjais ir (arba) partneriais)</v>
      </c>
      <c r="C1411" s="677">
        <f>'10'!V26</f>
        <v>0</v>
      </c>
    </row>
    <row r="1412" spans="1:3" x14ac:dyDescent="0.3">
      <c r="A1412" s="2" t="s">
        <v>725</v>
      </c>
      <c r="B1412" s="509" t="str">
        <f t="shared" si="34"/>
        <v>Tinkamumo sąlygos pareiškėjams ir projektams</v>
      </c>
      <c r="C1412" s="677">
        <f>'10'!V27</f>
        <v>0</v>
      </c>
    </row>
    <row r="1413" spans="1:3" x14ac:dyDescent="0.3">
      <c r="A1413" s="2" t="s">
        <v>726</v>
      </c>
      <c r="B1413" s="673" t="str">
        <f t="shared" si="34"/>
        <v>Projektų atrankos principai</v>
      </c>
      <c r="C1413" s="677">
        <f>'10'!V28</f>
        <v>0</v>
      </c>
    </row>
    <row r="1414" spans="1:3" x14ac:dyDescent="0.3">
      <c r="A1414" s="2" t="s">
        <v>727</v>
      </c>
      <c r="B1414" s="509" t="str">
        <f t="shared" si="34"/>
        <v>Planuojamų kvietimų teikti paraiškas skaičius</v>
      </c>
      <c r="C1414" s="670">
        <f>'10'!V29</f>
        <v>0</v>
      </c>
    </row>
    <row r="1415" spans="1:3" x14ac:dyDescent="0.3">
      <c r="A1415" s="2" t="s">
        <v>728</v>
      </c>
      <c r="B1415" s="651" t="str">
        <f t="shared" si="34"/>
        <v>C dalis. Paramos dydžiai:</v>
      </c>
      <c r="C1415" s="676"/>
    </row>
    <row r="1416" spans="1:3" x14ac:dyDescent="0.3">
      <c r="A1416" s="2" t="s">
        <v>729</v>
      </c>
      <c r="B1416" s="509" t="str">
        <f t="shared" si="34"/>
        <v>Didžiausia paramos suma vietos projektui, Eur</v>
      </c>
      <c r="C1416" s="677">
        <f>'10'!V31</f>
        <v>0</v>
      </c>
    </row>
    <row r="1417" spans="1:3" x14ac:dyDescent="0.3">
      <c r="A1417" s="2" t="s">
        <v>730</v>
      </c>
      <c r="B1417" s="509" t="str">
        <f t="shared" si="34"/>
        <v xml:space="preserve">Paramos lyginamoji dalis, proc. </v>
      </c>
      <c r="C1417" s="677">
        <f>'10'!V32</f>
        <v>0</v>
      </c>
    </row>
    <row r="1418" spans="1:3" x14ac:dyDescent="0.3">
      <c r="A1418" s="2" t="s">
        <v>731</v>
      </c>
      <c r="B1418" s="509" t="str">
        <f t="shared" si="34"/>
        <v>Planuojama paramos suma priemonei, Eur</v>
      </c>
      <c r="C1418" s="678">
        <f>'10'!V33</f>
        <v>0</v>
      </c>
    </row>
    <row r="1419" spans="1:3" x14ac:dyDescent="0.3">
      <c r="A1419" s="2" t="s">
        <v>732</v>
      </c>
      <c r="B1419" s="509" t="str">
        <f t="shared" si="34"/>
        <v>Planuojama paremti projektų (rodiklis L700)</v>
      </c>
      <c r="C1419" s="679">
        <f>'10'!V34</f>
        <v>0</v>
      </c>
    </row>
    <row r="1420" spans="1:3" x14ac:dyDescent="0.3">
      <c r="A1420" s="2" t="s">
        <v>733</v>
      </c>
      <c r="B1420" s="509" t="str">
        <f t="shared" si="34"/>
        <v>Paaiškinimas, kaip nustatyta rodiklio L700 reikšmė</v>
      </c>
      <c r="C1420" s="677">
        <f>'10'!V35</f>
        <v>0</v>
      </c>
    </row>
    <row r="1421" spans="1:3" ht="28.8" x14ac:dyDescent="0.3">
      <c r="A1421" s="2" t="s">
        <v>734</v>
      </c>
      <c r="B1421" s="651" t="str">
        <f t="shared" si="34"/>
        <v>D dalis. Priemonės indėlis į ES ir nacionalinių horizontaliųjų principų įgyvendinimą:</v>
      </c>
      <c r="C1421" s="676"/>
    </row>
    <row r="1422" spans="1:3" x14ac:dyDescent="0.3">
      <c r="A1422" s="2" t="s">
        <v>735</v>
      </c>
      <c r="B1422" s="680" t="str">
        <f t="shared" si="34"/>
        <v>Subregioninės vietovės principas:</v>
      </c>
      <c r="C1422" s="676"/>
    </row>
    <row r="1423" spans="1:3" ht="28.8" x14ac:dyDescent="0.3">
      <c r="A1423" s="2" t="s">
        <v>736</v>
      </c>
      <c r="B1423" s="509" t="str">
        <f t="shared" si="34"/>
        <v>Ar siekiama, kad pagal priemonę finansuojami projektai apimtų visas VVG teritorijos seniūnijas?</v>
      </c>
      <c r="C1423" s="672" t="str">
        <f>'10'!V38</f>
        <v>Ne</v>
      </c>
    </row>
    <row r="1424" spans="1:3" x14ac:dyDescent="0.3">
      <c r="A1424" s="2" t="s">
        <v>737</v>
      </c>
      <c r="B1424" s="509" t="str">
        <f t="shared" si="34"/>
        <v>Pasirinkimo pagrindimas</v>
      </c>
      <c r="C1424" s="677">
        <f>'10'!V39</f>
        <v>0</v>
      </c>
    </row>
    <row r="1425" spans="1:3" x14ac:dyDescent="0.3">
      <c r="A1425" s="2" t="s">
        <v>738</v>
      </c>
      <c r="B1425" s="680" t="str">
        <f t="shared" si="34"/>
        <v>Partnerystės principas:</v>
      </c>
      <c r="C1425" s="676"/>
    </row>
    <row r="1426" spans="1:3" ht="28.8" x14ac:dyDescent="0.3">
      <c r="A1426" s="2" t="s">
        <v>739</v>
      </c>
      <c r="B1426" s="509" t="str">
        <f t="shared" si="34"/>
        <v>Ar siekiama, kad pagal priemonę finansuojami projektai būtų vykdomi su partneriais?</v>
      </c>
      <c r="C1426" s="672" t="str">
        <f>'10'!V41</f>
        <v>Ne</v>
      </c>
    </row>
    <row r="1427" spans="1:3" x14ac:dyDescent="0.3">
      <c r="A1427" s="2" t="s">
        <v>740</v>
      </c>
      <c r="B1427" s="509" t="str">
        <f t="shared" si="34"/>
        <v>Pasirinkimo pagrindimas</v>
      </c>
      <c r="C1427" s="677">
        <f>'10'!V42</f>
        <v>0</v>
      </c>
    </row>
    <row r="1428" spans="1:3" x14ac:dyDescent="0.3">
      <c r="A1428" s="2" t="s">
        <v>741</v>
      </c>
      <c r="B1428" s="680" t="str">
        <f t="shared" si="34"/>
        <v>Inovacijų principas:</v>
      </c>
      <c r="C1428" s="676"/>
    </row>
    <row r="1429" spans="1:3" ht="28.8" x14ac:dyDescent="0.3">
      <c r="A1429" s="2" t="s">
        <v>742</v>
      </c>
      <c r="B1429" s="509" t="str">
        <f t="shared" si="34"/>
        <v>Ar siekiama, kad pagal priemonę finansuojami projektai būtų skirti inovacijoms vietos lygiu diegti?</v>
      </c>
      <c r="C1429" s="672" t="str">
        <f>'10'!V44</f>
        <v>Ne</v>
      </c>
    </row>
    <row r="1430" spans="1:3" x14ac:dyDescent="0.3">
      <c r="A1430" s="2" t="s">
        <v>743</v>
      </c>
      <c r="B1430" s="509" t="str">
        <f t="shared" si="34"/>
        <v>Pasirinkimo pagrindimas</v>
      </c>
      <c r="C1430" s="677">
        <f>'10'!V45</f>
        <v>0</v>
      </c>
    </row>
    <row r="1431" spans="1:3" ht="28.8" x14ac:dyDescent="0.3">
      <c r="A1431" s="2" t="s">
        <v>744</v>
      </c>
      <c r="B1431" s="509" t="str">
        <f t="shared" si="34"/>
        <v>Planuojama paremti projektų, skirtų inovacijoms vietos lygiu diegti (rodiklis L710)</v>
      </c>
      <c r="C1431" s="679">
        <f>'10'!V46</f>
        <v>0</v>
      </c>
    </row>
    <row r="1432" spans="1:3" x14ac:dyDescent="0.3">
      <c r="A1432" s="2" t="s">
        <v>745</v>
      </c>
      <c r="B1432" s="680" t="str">
        <f t="shared" si="34"/>
        <v>Lyčių lygybė ir nediskriminavimas:</v>
      </c>
      <c r="C1432" s="676"/>
    </row>
    <row r="1433" spans="1:3" ht="28.8" x14ac:dyDescent="0.3">
      <c r="A1433" s="2" t="s">
        <v>746</v>
      </c>
      <c r="B1433" s="509" t="str">
        <f t="shared" si="34"/>
        <v>Ar pagal priemonę finansuojami projektai, skirti lyčių lygybei ir nediskriminavimui?</v>
      </c>
      <c r="C1433" s="672" t="str">
        <f>'10'!V48</f>
        <v>Ne</v>
      </c>
    </row>
    <row r="1434" spans="1:3" x14ac:dyDescent="0.3">
      <c r="A1434" s="2" t="s">
        <v>747</v>
      </c>
      <c r="B1434" s="509" t="str">
        <f t="shared" si="34"/>
        <v>Pasirinkimo pagrindimas (jei taip, kaip bus užtikrinta)</v>
      </c>
      <c r="C1434" s="677">
        <f>'10'!V49</f>
        <v>0</v>
      </c>
    </row>
    <row r="1435" spans="1:3" x14ac:dyDescent="0.3">
      <c r="A1435" s="2" t="s">
        <v>748</v>
      </c>
      <c r="B1435" s="680" t="str">
        <f t="shared" si="34"/>
        <v>Jaunimas:</v>
      </c>
      <c r="C1435" s="676"/>
    </row>
    <row r="1436" spans="1:3" x14ac:dyDescent="0.3">
      <c r="A1436" s="2" t="s">
        <v>749</v>
      </c>
      <c r="B1436" s="509" t="str">
        <f t="shared" si="34"/>
        <v>Ar pagal priemonę finansuojami projektai, skirti jaunimui?</v>
      </c>
      <c r="C1436" s="672" t="str">
        <f>'10'!V51</f>
        <v>Ne</v>
      </c>
    </row>
    <row r="1437" spans="1:3" x14ac:dyDescent="0.3">
      <c r="A1437" s="2" t="s">
        <v>750</v>
      </c>
      <c r="B1437" s="509" t="str">
        <f t="shared" si="34"/>
        <v>Pasirinkimo pagrindimas (jei taip, kaip bus užtikrinta)</v>
      </c>
      <c r="C1437" s="677">
        <f>'10'!V52</f>
        <v>0</v>
      </c>
    </row>
    <row r="1438" spans="1:3" x14ac:dyDescent="0.3">
      <c r="A1438" s="2" t="s">
        <v>751</v>
      </c>
      <c r="B1438" s="675" t="str">
        <f t="shared" si="34"/>
        <v>E dalis. Priemonės rezultato rodikliai:</v>
      </c>
      <c r="C1438" s="676"/>
    </row>
    <row r="1439" spans="1:3" x14ac:dyDescent="0.3">
      <c r="A1439" s="2" t="s">
        <v>752</v>
      </c>
      <c r="B1439" s="680" t="str">
        <f t="shared" si="34"/>
        <v>SP rezultato rodiklių taikymas priemonei:</v>
      </c>
      <c r="C1439" s="676"/>
    </row>
    <row r="1440" spans="1:3" x14ac:dyDescent="0.3">
      <c r="A1440" s="2" t="s">
        <v>753</v>
      </c>
      <c r="B1440" s="681" t="str">
        <f t="shared" si="34"/>
        <v>R.3</v>
      </c>
      <c r="C1440" s="687" t="str">
        <f>'10'!V55</f>
        <v>Ne</v>
      </c>
    </row>
    <row r="1441" spans="1:3" x14ac:dyDescent="0.3">
      <c r="A1441" s="2" t="s">
        <v>754</v>
      </c>
      <c r="B1441" s="681" t="str">
        <f t="shared" si="34"/>
        <v>R.37</v>
      </c>
      <c r="C1441" s="687" t="str">
        <f>'10'!V56</f>
        <v>Ne</v>
      </c>
    </row>
    <row r="1442" spans="1:3" x14ac:dyDescent="0.3">
      <c r="A1442" s="2" t="s">
        <v>755</v>
      </c>
      <c r="B1442" s="681" t="str">
        <f t="shared" si="34"/>
        <v>R.39</v>
      </c>
      <c r="C1442" s="687" t="str">
        <f>'10'!V57</f>
        <v>Ne</v>
      </c>
    </row>
    <row r="1443" spans="1:3" x14ac:dyDescent="0.3">
      <c r="A1443" s="2" t="s">
        <v>756</v>
      </c>
      <c r="B1443" s="681" t="str">
        <f t="shared" si="34"/>
        <v>R.41</v>
      </c>
      <c r="C1443" s="687" t="str">
        <f>'10'!V58</f>
        <v>Ne</v>
      </c>
    </row>
    <row r="1444" spans="1:3" x14ac:dyDescent="0.3">
      <c r="A1444" s="2" t="s">
        <v>757</v>
      </c>
      <c r="B1444" s="681" t="str">
        <f t="shared" si="34"/>
        <v>R.42</v>
      </c>
      <c r="C1444" s="687" t="str">
        <f>'10'!V59</f>
        <v>Ne</v>
      </c>
    </row>
    <row r="1445" spans="1:3" x14ac:dyDescent="0.3">
      <c r="A1445" s="2" t="s">
        <v>758</v>
      </c>
      <c r="B1445" s="680" t="str">
        <f t="shared" si="34"/>
        <v>VPS rodiklių taikymas priemonei:</v>
      </c>
      <c r="C1445" s="688"/>
    </row>
    <row r="1446" spans="1:3" x14ac:dyDescent="0.3">
      <c r="A1446" s="2" t="s">
        <v>759</v>
      </c>
      <c r="B1446" s="681" t="str">
        <f t="shared" si="34"/>
        <v>KAZL-R.1</v>
      </c>
      <c r="C1446" s="687" t="str">
        <f>'10'!V61</f>
        <v>Ne</v>
      </c>
    </row>
    <row r="1447" spans="1:3" x14ac:dyDescent="0.3">
      <c r="A1447" s="2" t="s">
        <v>760</v>
      </c>
      <c r="B1447" s="681" t="str">
        <f t="shared" si="34"/>
        <v>KAZL-R.2</v>
      </c>
      <c r="C1447" s="687" t="str">
        <f>'10'!V62</f>
        <v>Ne</v>
      </c>
    </row>
    <row r="1448" spans="1:3" x14ac:dyDescent="0.3">
      <c r="A1448" s="2" t="s">
        <v>761</v>
      </c>
      <c r="B1448" s="681" t="str">
        <f t="shared" si="34"/>
        <v>KAZL-R.3</v>
      </c>
      <c r="C1448" s="687" t="str">
        <f>'10'!V63</f>
        <v>Ne</v>
      </c>
    </row>
    <row r="1449" spans="1:3" x14ac:dyDescent="0.3">
      <c r="A1449" s="2" t="s">
        <v>762</v>
      </c>
      <c r="B1449" s="681" t="str">
        <f t="shared" si="34"/>
        <v>KAZL-P.4</v>
      </c>
      <c r="C1449" s="687" t="str">
        <f>'10'!V64</f>
        <v>Ne</v>
      </c>
    </row>
    <row r="1450" spans="1:3" x14ac:dyDescent="0.3">
      <c r="A1450" s="2" t="s">
        <v>763</v>
      </c>
      <c r="B1450" s="681" t="str">
        <f t="shared" si="34"/>
        <v>KAZL-P.5</v>
      </c>
      <c r="C1450" s="687" t="str">
        <f>'10'!V65</f>
        <v>Ne</v>
      </c>
    </row>
    <row r="1451" spans="1:3" x14ac:dyDescent="0.3">
      <c r="A1451" s="2" t="s">
        <v>764</v>
      </c>
      <c r="B1451" s="681" t="str">
        <f t="shared" si="34"/>
        <v>KAZL-P.6</v>
      </c>
      <c r="C1451" s="687" t="str">
        <f>'10'!V66</f>
        <v>Ne</v>
      </c>
    </row>
    <row r="1452" spans="1:3" x14ac:dyDescent="0.3">
      <c r="A1452" s="2" t="s">
        <v>765</v>
      </c>
      <c r="B1452" s="681" t="str">
        <f t="shared" si="34"/>
        <v>KAZL-P.7</v>
      </c>
      <c r="C1452" s="687" t="str">
        <f>'10'!V67</f>
        <v>Ne</v>
      </c>
    </row>
    <row r="1453" spans="1:3" x14ac:dyDescent="0.3">
      <c r="A1453" s="2" t="s">
        <v>766</v>
      </c>
      <c r="B1453" s="681" t="str">
        <f t="shared" si="34"/>
        <v>KAZL-P.8</v>
      </c>
      <c r="C1453" s="687" t="str">
        <f>'10'!V68</f>
        <v>Ne</v>
      </c>
    </row>
    <row r="1454" spans="1:3" x14ac:dyDescent="0.3">
      <c r="A1454" s="2" t="s">
        <v>767</v>
      </c>
      <c r="B1454" s="681" t="str">
        <f t="shared" si="34"/>
        <v>KAZL-P.9</v>
      </c>
      <c r="C1454" s="687" t="str">
        <f>'10'!V69</f>
        <v>Ne</v>
      </c>
    </row>
    <row r="1455" spans="1:3" x14ac:dyDescent="0.3">
      <c r="A1455" s="2" t="s">
        <v>768</v>
      </c>
      <c r="B1455" s="683" t="str">
        <f t="shared" si="34"/>
        <v>KAZL-P.10</v>
      </c>
      <c r="C1455" s="689" t="str">
        <f>'10'!V70</f>
        <v>Ne</v>
      </c>
    </row>
    <row r="1456" spans="1:3" x14ac:dyDescent="0.3">
      <c r="A1456" s="2" t="s">
        <v>769</v>
      </c>
      <c r="B1456" s="675" t="str">
        <f t="shared" si="34"/>
        <v>F dalis. Pagal priemonę remiamų projektų pobūdis:</v>
      </c>
      <c r="C1456" s="676"/>
    </row>
    <row r="1457" spans="1:3" x14ac:dyDescent="0.3">
      <c r="A1457" s="2" t="s">
        <v>770</v>
      </c>
      <c r="B1457" s="671" t="str">
        <f t="shared" ref="B1457:B1466" si="35">B1380</f>
        <v>Remiami pelno projektai</v>
      </c>
      <c r="C1457" s="672" t="str">
        <f>'10'!V72</f>
        <v>Ne</v>
      </c>
    </row>
    <row r="1458" spans="1:3" ht="57.6" x14ac:dyDescent="0.3">
      <c r="A1458" s="2" t="s">
        <v>771</v>
      </c>
      <c r="B1458" s="673" t="str">
        <f t="shared" si="35"/>
        <v>Remiami projektai, susiję su žinių perdavimu, įskaitant konsultacijas, mokymą ir keitimąsi žiniomis apie tvarią, ekonominę, socialinę, aplinką ir klimatą tausojančią veiklą (aktualu rodikliui L801)</v>
      </c>
      <c r="C1458" s="672" t="str">
        <f>'10'!V73</f>
        <v>Ne</v>
      </c>
    </row>
    <row r="1459" spans="1:3" ht="57.6" x14ac:dyDescent="0.3">
      <c r="A1459" s="2" t="s">
        <v>772</v>
      </c>
      <c r="B1459" s="673" t="str">
        <f t="shared" si="35"/>
        <v>Remiami projektai, susiję su gamintojų organizacijomis, vietinėmis rinkomis, trumpomis tiekimo grandinėmis ir kokybės schemomis, įskaitant paramą investicijoms, rinkodaros veiklą ir kt. (aktualu rodikliui L802)</v>
      </c>
      <c r="C1459" s="672" t="str">
        <f>'10'!V74</f>
        <v>Ne</v>
      </c>
    </row>
    <row r="1460" spans="1:3" ht="43.2" x14ac:dyDescent="0.3">
      <c r="A1460" s="2" t="s">
        <v>773</v>
      </c>
      <c r="B1460" s="673" t="str">
        <f t="shared" si="35"/>
        <v>Remiami projektai, susiję su atsinaujinančios energijos gamybos pajėgumais, įskaitant biologinę (aktualu rodikliui L803)</v>
      </c>
      <c r="C1460" s="672" t="str">
        <f>'10'!V75</f>
        <v>Ne</v>
      </c>
    </row>
    <row r="1461" spans="1:3" ht="43.2" x14ac:dyDescent="0.3">
      <c r="A1461" s="2" t="s">
        <v>774</v>
      </c>
      <c r="B1461" s="673" t="str">
        <f t="shared" si="35"/>
        <v>Remiami projektai, prisidedantys prie aplinkos tvarumo, klimato kaitos švelninimo bei prisitaikymo prie jos tikslų įgyvendinimo kaimo vietovėse (aktualu rodikliui L804)</v>
      </c>
      <c r="C1461" s="672" t="str">
        <f>'10'!V76</f>
        <v>Ne</v>
      </c>
    </row>
    <row r="1462" spans="1:3" ht="28.8" x14ac:dyDescent="0.3">
      <c r="A1462" s="2" t="s">
        <v>775</v>
      </c>
      <c r="B1462" s="673" t="str">
        <f t="shared" si="35"/>
        <v>Remiami projektai, kurie kuria darbo vietas (aktualu rodikliui L805)</v>
      </c>
      <c r="C1462" s="672" t="str">
        <f>'10'!V77</f>
        <v>Ne</v>
      </c>
    </row>
    <row r="1463" spans="1:3" ht="28.8" x14ac:dyDescent="0.3">
      <c r="A1463" s="2" t="s">
        <v>776</v>
      </c>
      <c r="B1463" s="673" t="str">
        <f t="shared" si="35"/>
        <v>Remiami kaimo verslų, įskaitant bioekonomiką, projektai (aktualu rodikliui L 806)</v>
      </c>
      <c r="C1463" s="672" t="str">
        <f>'10'!V78</f>
        <v>Ne</v>
      </c>
    </row>
    <row r="1464" spans="1:3" ht="28.8" x14ac:dyDescent="0.3">
      <c r="A1464" s="2" t="s">
        <v>777</v>
      </c>
      <c r="B1464" s="673" t="str">
        <f t="shared" si="35"/>
        <v>Remiami projektai, susiję su sumanių kaimų strategijomis (aktualu rodikliui L807)</v>
      </c>
      <c r="C1464" s="672" t="str">
        <f>'10'!V79</f>
        <v>Ne</v>
      </c>
    </row>
    <row r="1465" spans="1:3" ht="28.8" x14ac:dyDescent="0.3">
      <c r="A1465" s="2" t="s">
        <v>778</v>
      </c>
      <c r="B1465" s="673" t="str">
        <f t="shared" si="35"/>
        <v>Remiami projektai, gerinantys paslaugų prieinamumą ir infrastruktūrą (aktualu rodikliui L808)</v>
      </c>
      <c r="C1465" s="672" t="str">
        <f>'10'!V80</f>
        <v>Ne</v>
      </c>
    </row>
    <row r="1466" spans="1:3" ht="28.8" x14ac:dyDescent="0.3">
      <c r="A1466" s="2" t="s">
        <v>779</v>
      </c>
      <c r="B1466" s="673" t="str">
        <f t="shared" si="35"/>
        <v>Remiami socialinės įtraukties projektai (aktualu rodikliui L809)</v>
      </c>
      <c r="C1466" s="672" t="str">
        <f>'10'!V81</f>
        <v>Ne</v>
      </c>
    </row>
    <row r="1467" spans="1:3" x14ac:dyDescent="0.3">
      <c r="B1467" s="649"/>
      <c r="C1467" s="685"/>
    </row>
    <row r="1468" spans="1:3" x14ac:dyDescent="0.3">
      <c r="A1468" s="1"/>
      <c r="B1468" s="362"/>
      <c r="C1468" s="686" t="str">
        <f>'10'!W6</f>
        <v>20 priemonė</v>
      </c>
    </row>
    <row r="1469" spans="1:3" x14ac:dyDescent="0.3">
      <c r="A1469" s="2" t="s">
        <v>188</v>
      </c>
      <c r="B1469" s="509" t="str">
        <f>B1392</f>
        <v>Priemonės pavadinimas</v>
      </c>
      <c r="C1469" s="670">
        <f>'10'!W7</f>
        <v>0</v>
      </c>
    </row>
    <row r="1470" spans="1:3" x14ac:dyDescent="0.3">
      <c r="A1470" s="2" t="s">
        <v>189</v>
      </c>
      <c r="B1470" s="671" t="str">
        <f t="shared" ref="B1470:B1533" si="36">B1393</f>
        <v>Priemonės rūšis</v>
      </c>
      <c r="C1470" s="670">
        <f>'10'!W8</f>
        <v>0</v>
      </c>
    </row>
    <row r="1471" spans="1:3" x14ac:dyDescent="0.3">
      <c r="A1471" s="2" t="s">
        <v>190</v>
      </c>
      <c r="B1471" s="671" t="str">
        <f t="shared" si="36"/>
        <v>VVG teritorijos poreikių, kuriuos tenkina priemonė, skaičius</v>
      </c>
      <c r="C1471" s="670">
        <f>'10'!W9</f>
        <v>0</v>
      </c>
    </row>
    <row r="1472" spans="1:3" x14ac:dyDescent="0.3">
      <c r="A1472" s="2" t="s">
        <v>191</v>
      </c>
      <c r="B1472" s="671" t="str">
        <f t="shared" si="36"/>
        <v>BŽŪP tikslų, kuriuos įgyvendina priemonė, skaičius</v>
      </c>
      <c r="C1472" s="670">
        <f>'10'!W10</f>
        <v>0</v>
      </c>
    </row>
    <row r="1473" spans="1:3" x14ac:dyDescent="0.3">
      <c r="A1473" s="2" t="s">
        <v>192</v>
      </c>
      <c r="B1473" s="671" t="str">
        <f t="shared" si="36"/>
        <v>Pagrindinis BŽŪP tikslas, kurį įgyvendina VPS priemonė</v>
      </c>
      <c r="C1473" s="672" t="str">
        <f>'10'!W11</f>
        <v>Pasirinkite</v>
      </c>
    </row>
    <row r="1474" spans="1:3" ht="28.8" x14ac:dyDescent="0.3">
      <c r="A1474" s="2" t="s">
        <v>193</v>
      </c>
      <c r="B1474" s="673" t="str">
        <f t="shared" si="36"/>
        <v>Ar priemonė prisideda prie 4 konkretaus BŽŪP tikslo? (tikslas nurodytas 5 lape)</v>
      </c>
      <c r="C1474" s="672" t="str">
        <f>'10'!W12</f>
        <v>Ne</v>
      </c>
    </row>
    <row r="1475" spans="1:3" ht="28.8" x14ac:dyDescent="0.3">
      <c r="A1475" s="2" t="s">
        <v>194</v>
      </c>
      <c r="B1475" s="673" t="str">
        <f t="shared" si="36"/>
        <v>Ar priemonė prisideda prie 5 konkretaus BŽŪP tikslo? (tikslas nurodytas 5 lape)</v>
      </c>
      <c r="C1475" s="672" t="str">
        <f>'10'!W13</f>
        <v>Ne</v>
      </c>
    </row>
    <row r="1476" spans="1:3" ht="28.8" x14ac:dyDescent="0.3">
      <c r="A1476" s="2" t="s">
        <v>195</v>
      </c>
      <c r="B1476" s="673" t="str">
        <f t="shared" si="36"/>
        <v>Ar priemonė prisideda prie 6 konkretaus BŽŪP tikslo? (tikslas nurodytas 5 lape)</v>
      </c>
      <c r="C1476" s="672" t="str">
        <f>'10'!W14</f>
        <v>Ne</v>
      </c>
    </row>
    <row r="1477" spans="1:3" ht="28.8" x14ac:dyDescent="0.3">
      <c r="A1477" s="2" t="s">
        <v>196</v>
      </c>
      <c r="B1477" s="673" t="str">
        <f t="shared" si="36"/>
        <v>Ar priemonė prisideda prie 9 konkretaus BŽŪP tikslo? (tikslas nurodytas 5 lape)</v>
      </c>
      <c r="C1477" s="672" t="str">
        <f>'10'!W15</f>
        <v>Ne</v>
      </c>
    </row>
    <row r="1478" spans="1:3" x14ac:dyDescent="0.3">
      <c r="A1478" s="2" t="s">
        <v>94</v>
      </c>
      <c r="B1478" s="675" t="str">
        <f t="shared" si="36"/>
        <v>A dalis. Priemonės intervencijos logika:</v>
      </c>
      <c r="C1478" s="676"/>
    </row>
    <row r="1479" spans="1:3" ht="43.2" x14ac:dyDescent="0.3">
      <c r="A1479" s="2" t="s">
        <v>197</v>
      </c>
      <c r="B1479" s="673" t="str">
        <f t="shared" si="36"/>
        <v>Priemonės tikslas, ryšys su pagrindiniu BŽŪP tikslu ir VVG teritorijos poreikiais (problemomis ir (arba) potencialu), ryšys su VPS tema (jei taikoma)</v>
      </c>
      <c r="C1479" s="677">
        <f>'10'!W17</f>
        <v>0</v>
      </c>
    </row>
    <row r="1480" spans="1:3" x14ac:dyDescent="0.3">
      <c r="A1480" s="2" t="s">
        <v>198</v>
      </c>
      <c r="B1480" s="671" t="str">
        <f t="shared" si="36"/>
        <v>Pokytis, kurio siekiama VPS priemone</v>
      </c>
      <c r="C1480" s="677">
        <f>'10'!W18</f>
        <v>0</v>
      </c>
    </row>
    <row r="1481" spans="1:3" ht="28.8" x14ac:dyDescent="0.3">
      <c r="A1481" s="2" t="s">
        <v>199</v>
      </c>
      <c r="B1481" s="509" t="str">
        <f t="shared" si="36"/>
        <v>Kaip priemonė prisidės prie horizontalaus tikslo d įgyvendinimo? (pildoma, jei taikoma)</v>
      </c>
      <c r="C1481" s="677">
        <f>'10'!W19</f>
        <v>0</v>
      </c>
    </row>
    <row r="1482" spans="1:3" ht="28.8" x14ac:dyDescent="0.3">
      <c r="A1482" s="2" t="s">
        <v>200</v>
      </c>
      <c r="B1482" s="509" t="str">
        <f t="shared" si="36"/>
        <v>Kaip priemonė prisidės prie horizontalaus tikslo e įgyvendinimo? (pildoma, jei taikoma)</v>
      </c>
      <c r="C1482" s="677">
        <f>'10'!W20</f>
        <v>0</v>
      </c>
    </row>
    <row r="1483" spans="1:3" ht="28.8" x14ac:dyDescent="0.3">
      <c r="A1483" s="2" t="s">
        <v>201</v>
      </c>
      <c r="B1483" s="509" t="str">
        <f t="shared" si="36"/>
        <v>Kaip priemonė prisidės prie horizontalaus tikslo f įgyvendinimo? (pildoma, jei taikoma)</v>
      </c>
      <c r="C1483" s="677">
        <f>'10'!W21</f>
        <v>0</v>
      </c>
    </row>
    <row r="1484" spans="1:3" ht="28.8" x14ac:dyDescent="0.3">
      <c r="A1484" s="2" t="s">
        <v>202</v>
      </c>
      <c r="B1484" s="509" t="str">
        <f t="shared" si="36"/>
        <v>Kaip priemonė prisidės prie horizontalaus tikslo i įgyvendinimo? (pildoma, jei taikoma)</v>
      </c>
      <c r="C1484" s="677">
        <f>'10'!W22</f>
        <v>0</v>
      </c>
    </row>
    <row r="1485" spans="1:3" ht="28.8" x14ac:dyDescent="0.3">
      <c r="A1485" s="2" t="s">
        <v>203</v>
      </c>
      <c r="B1485" s="675" t="str">
        <f t="shared" si="36"/>
        <v>B dalis. Pareiškėjų ir projektų tinkamumo sąlygos, projektų atrankos principai:</v>
      </c>
      <c r="C1485" s="676"/>
    </row>
    <row r="1486" spans="1:3" x14ac:dyDescent="0.3">
      <c r="A1486" s="2" t="s">
        <v>204</v>
      </c>
      <c r="B1486" s="509" t="str">
        <f t="shared" si="36"/>
        <v>Pagal priemonę remiamos veiklos</v>
      </c>
      <c r="C1486" s="677">
        <f>'10'!W24</f>
        <v>0</v>
      </c>
    </row>
    <row r="1487" spans="1:3" ht="28.8" x14ac:dyDescent="0.3">
      <c r="A1487" s="2" t="s">
        <v>205</v>
      </c>
      <c r="B1487" s="671" t="str">
        <f t="shared" si="36"/>
        <v>Tinkami pareiškėjai ir partneriai (jei taikomas reikalavimas projektus įgyvendinti su partneriais)</v>
      </c>
      <c r="C1487" s="677">
        <f>'10'!W25</f>
        <v>0</v>
      </c>
    </row>
    <row r="1488" spans="1:3" ht="28.8" x14ac:dyDescent="0.3">
      <c r="A1488" s="2" t="s">
        <v>206</v>
      </c>
      <c r="B1488" s="671" t="str">
        <f t="shared" si="36"/>
        <v>Priemonės tikslinė grupė (pildoma, jei nesutampa su tinkamais pareiškėjais ir (arba) partneriais)</v>
      </c>
      <c r="C1488" s="677">
        <f>'10'!W26</f>
        <v>0</v>
      </c>
    </row>
    <row r="1489" spans="1:3" x14ac:dyDescent="0.3">
      <c r="A1489" s="2" t="s">
        <v>725</v>
      </c>
      <c r="B1489" s="509" t="str">
        <f t="shared" si="36"/>
        <v>Tinkamumo sąlygos pareiškėjams ir projektams</v>
      </c>
      <c r="C1489" s="677">
        <f>'10'!W27</f>
        <v>0</v>
      </c>
    </row>
    <row r="1490" spans="1:3" x14ac:dyDescent="0.3">
      <c r="A1490" s="2" t="s">
        <v>726</v>
      </c>
      <c r="B1490" s="673" t="str">
        <f t="shared" si="36"/>
        <v>Projektų atrankos principai</v>
      </c>
      <c r="C1490" s="677">
        <f>'10'!W28</f>
        <v>0</v>
      </c>
    </row>
    <row r="1491" spans="1:3" x14ac:dyDescent="0.3">
      <c r="A1491" s="2" t="s">
        <v>727</v>
      </c>
      <c r="B1491" s="509" t="str">
        <f t="shared" si="36"/>
        <v>Planuojamų kvietimų teikti paraiškas skaičius</v>
      </c>
      <c r="C1491" s="670">
        <f>'10'!W29</f>
        <v>0</v>
      </c>
    </row>
    <row r="1492" spans="1:3" x14ac:dyDescent="0.3">
      <c r="A1492" s="2" t="s">
        <v>728</v>
      </c>
      <c r="B1492" s="651" t="str">
        <f t="shared" si="36"/>
        <v>C dalis. Paramos dydžiai:</v>
      </c>
      <c r="C1492" s="676"/>
    </row>
    <row r="1493" spans="1:3" x14ac:dyDescent="0.3">
      <c r="A1493" s="2" t="s">
        <v>729</v>
      </c>
      <c r="B1493" s="509" t="str">
        <f t="shared" si="36"/>
        <v>Didžiausia paramos suma vietos projektui, Eur</v>
      </c>
      <c r="C1493" s="677">
        <f>'10'!W31</f>
        <v>0</v>
      </c>
    </row>
    <row r="1494" spans="1:3" x14ac:dyDescent="0.3">
      <c r="A1494" s="2" t="s">
        <v>730</v>
      </c>
      <c r="B1494" s="509" t="str">
        <f t="shared" si="36"/>
        <v xml:space="preserve">Paramos lyginamoji dalis, proc. </v>
      </c>
      <c r="C1494" s="677">
        <f>'10'!W32</f>
        <v>0</v>
      </c>
    </row>
    <row r="1495" spans="1:3" x14ac:dyDescent="0.3">
      <c r="A1495" s="2" t="s">
        <v>731</v>
      </c>
      <c r="B1495" s="509" t="str">
        <f t="shared" si="36"/>
        <v>Planuojama paramos suma priemonei, Eur</v>
      </c>
      <c r="C1495" s="678">
        <f>'10'!W33</f>
        <v>0</v>
      </c>
    </row>
    <row r="1496" spans="1:3" x14ac:dyDescent="0.3">
      <c r="A1496" s="2" t="s">
        <v>732</v>
      </c>
      <c r="B1496" s="509" t="str">
        <f t="shared" si="36"/>
        <v>Planuojama paremti projektų (rodiklis L700)</v>
      </c>
      <c r="C1496" s="679">
        <f>'10'!W34</f>
        <v>0</v>
      </c>
    </row>
    <row r="1497" spans="1:3" x14ac:dyDescent="0.3">
      <c r="A1497" s="2" t="s">
        <v>733</v>
      </c>
      <c r="B1497" s="509" t="str">
        <f t="shared" si="36"/>
        <v>Paaiškinimas, kaip nustatyta rodiklio L700 reikšmė</v>
      </c>
      <c r="C1497" s="677">
        <f>'10'!W35</f>
        <v>0</v>
      </c>
    </row>
    <row r="1498" spans="1:3" ht="28.8" x14ac:dyDescent="0.3">
      <c r="A1498" s="2" t="s">
        <v>734</v>
      </c>
      <c r="B1498" s="651" t="str">
        <f t="shared" si="36"/>
        <v>D dalis. Priemonės indėlis į ES ir nacionalinių horizontaliųjų principų įgyvendinimą:</v>
      </c>
      <c r="C1498" s="676"/>
    </row>
    <row r="1499" spans="1:3" x14ac:dyDescent="0.3">
      <c r="A1499" s="2" t="s">
        <v>735</v>
      </c>
      <c r="B1499" s="680" t="str">
        <f t="shared" si="36"/>
        <v>Subregioninės vietovės principas:</v>
      </c>
      <c r="C1499" s="676"/>
    </row>
    <row r="1500" spans="1:3" ht="28.8" x14ac:dyDescent="0.3">
      <c r="A1500" s="2" t="s">
        <v>736</v>
      </c>
      <c r="B1500" s="509" t="str">
        <f t="shared" si="36"/>
        <v>Ar siekiama, kad pagal priemonę finansuojami projektai apimtų visas VVG teritorijos seniūnijas?</v>
      </c>
      <c r="C1500" s="672" t="str">
        <f>'10'!W38</f>
        <v>Ne</v>
      </c>
    </row>
    <row r="1501" spans="1:3" x14ac:dyDescent="0.3">
      <c r="A1501" s="2" t="s">
        <v>737</v>
      </c>
      <c r="B1501" s="509" t="str">
        <f t="shared" si="36"/>
        <v>Pasirinkimo pagrindimas</v>
      </c>
      <c r="C1501" s="677">
        <f>'10'!W39</f>
        <v>0</v>
      </c>
    </row>
    <row r="1502" spans="1:3" x14ac:dyDescent="0.3">
      <c r="A1502" s="2" t="s">
        <v>738</v>
      </c>
      <c r="B1502" s="680" t="str">
        <f t="shared" si="36"/>
        <v>Partnerystės principas:</v>
      </c>
      <c r="C1502" s="676"/>
    </row>
    <row r="1503" spans="1:3" ht="28.8" x14ac:dyDescent="0.3">
      <c r="A1503" s="2" t="s">
        <v>739</v>
      </c>
      <c r="B1503" s="509" t="str">
        <f t="shared" si="36"/>
        <v>Ar siekiama, kad pagal priemonę finansuojami projektai būtų vykdomi su partneriais?</v>
      </c>
      <c r="C1503" s="672" t="str">
        <f>'10'!W41</f>
        <v>Ne</v>
      </c>
    </row>
    <row r="1504" spans="1:3" x14ac:dyDescent="0.3">
      <c r="A1504" s="2" t="s">
        <v>740</v>
      </c>
      <c r="B1504" s="509" t="str">
        <f t="shared" si="36"/>
        <v>Pasirinkimo pagrindimas</v>
      </c>
      <c r="C1504" s="677">
        <f>'10'!W42</f>
        <v>0</v>
      </c>
    </row>
    <row r="1505" spans="1:3" x14ac:dyDescent="0.3">
      <c r="A1505" s="2" t="s">
        <v>741</v>
      </c>
      <c r="B1505" s="680" t="str">
        <f t="shared" si="36"/>
        <v>Inovacijų principas:</v>
      </c>
      <c r="C1505" s="676"/>
    </row>
    <row r="1506" spans="1:3" ht="28.8" x14ac:dyDescent="0.3">
      <c r="A1506" s="2" t="s">
        <v>742</v>
      </c>
      <c r="B1506" s="509" t="str">
        <f t="shared" si="36"/>
        <v>Ar siekiama, kad pagal priemonę finansuojami projektai būtų skirti inovacijoms vietos lygiu diegti?</v>
      </c>
      <c r="C1506" s="672" t="str">
        <f>'10'!W44</f>
        <v>Ne</v>
      </c>
    </row>
    <row r="1507" spans="1:3" x14ac:dyDescent="0.3">
      <c r="A1507" s="2" t="s">
        <v>743</v>
      </c>
      <c r="B1507" s="509" t="str">
        <f t="shared" si="36"/>
        <v>Pasirinkimo pagrindimas</v>
      </c>
      <c r="C1507" s="677">
        <f>'10'!W45</f>
        <v>0</v>
      </c>
    </row>
    <row r="1508" spans="1:3" ht="28.8" x14ac:dyDescent="0.3">
      <c r="A1508" s="2" t="s">
        <v>744</v>
      </c>
      <c r="B1508" s="509" t="str">
        <f t="shared" si="36"/>
        <v>Planuojama paremti projektų, skirtų inovacijoms vietos lygiu diegti (rodiklis L710)</v>
      </c>
      <c r="C1508" s="679">
        <f>'10'!W46</f>
        <v>0</v>
      </c>
    </row>
    <row r="1509" spans="1:3" x14ac:dyDescent="0.3">
      <c r="A1509" s="2" t="s">
        <v>745</v>
      </c>
      <c r="B1509" s="680" t="str">
        <f t="shared" si="36"/>
        <v>Lyčių lygybė ir nediskriminavimas:</v>
      </c>
      <c r="C1509" s="676"/>
    </row>
    <row r="1510" spans="1:3" ht="28.8" x14ac:dyDescent="0.3">
      <c r="A1510" s="2" t="s">
        <v>746</v>
      </c>
      <c r="B1510" s="509" t="str">
        <f t="shared" si="36"/>
        <v>Ar pagal priemonę finansuojami projektai, skirti lyčių lygybei ir nediskriminavimui?</v>
      </c>
      <c r="C1510" s="672" t="str">
        <f>'10'!W48</f>
        <v>Ne</v>
      </c>
    </row>
    <row r="1511" spans="1:3" x14ac:dyDescent="0.3">
      <c r="A1511" s="2" t="s">
        <v>747</v>
      </c>
      <c r="B1511" s="509" t="str">
        <f t="shared" si="36"/>
        <v>Pasirinkimo pagrindimas (jei taip, kaip bus užtikrinta)</v>
      </c>
      <c r="C1511" s="677">
        <f>'10'!W49</f>
        <v>0</v>
      </c>
    </row>
    <row r="1512" spans="1:3" x14ac:dyDescent="0.3">
      <c r="A1512" s="2" t="s">
        <v>748</v>
      </c>
      <c r="B1512" s="680" t="str">
        <f t="shared" si="36"/>
        <v>Jaunimas:</v>
      </c>
      <c r="C1512" s="676"/>
    </row>
    <row r="1513" spans="1:3" x14ac:dyDescent="0.3">
      <c r="A1513" s="2" t="s">
        <v>749</v>
      </c>
      <c r="B1513" s="509" t="str">
        <f t="shared" si="36"/>
        <v>Ar pagal priemonę finansuojami projektai, skirti jaunimui?</v>
      </c>
      <c r="C1513" s="672" t="str">
        <f>'10'!W51</f>
        <v>Ne</v>
      </c>
    </row>
    <row r="1514" spans="1:3" x14ac:dyDescent="0.3">
      <c r="A1514" s="2" t="s">
        <v>750</v>
      </c>
      <c r="B1514" s="509" t="str">
        <f t="shared" si="36"/>
        <v>Pasirinkimo pagrindimas (jei taip, kaip bus užtikrinta)</v>
      </c>
      <c r="C1514" s="677">
        <f>'10'!W52</f>
        <v>0</v>
      </c>
    </row>
    <row r="1515" spans="1:3" x14ac:dyDescent="0.3">
      <c r="A1515" s="2" t="s">
        <v>751</v>
      </c>
      <c r="B1515" s="675" t="str">
        <f t="shared" si="36"/>
        <v>E dalis. Priemonės rezultato rodikliai:</v>
      </c>
      <c r="C1515" s="676"/>
    </row>
    <row r="1516" spans="1:3" x14ac:dyDescent="0.3">
      <c r="A1516" s="2" t="s">
        <v>752</v>
      </c>
      <c r="B1516" s="680" t="str">
        <f t="shared" si="36"/>
        <v>SP rezultato rodiklių taikymas priemonei:</v>
      </c>
      <c r="C1516" s="676"/>
    </row>
    <row r="1517" spans="1:3" x14ac:dyDescent="0.3">
      <c r="A1517" s="2" t="s">
        <v>753</v>
      </c>
      <c r="B1517" s="681" t="str">
        <f t="shared" si="36"/>
        <v>R.3</v>
      </c>
      <c r="C1517" s="687" t="str">
        <f>'10'!W55</f>
        <v>Ne</v>
      </c>
    </row>
    <row r="1518" spans="1:3" x14ac:dyDescent="0.3">
      <c r="A1518" s="2" t="s">
        <v>754</v>
      </c>
      <c r="B1518" s="681" t="str">
        <f t="shared" si="36"/>
        <v>R.37</v>
      </c>
      <c r="C1518" s="687" t="str">
        <f>'10'!W56</f>
        <v>Ne</v>
      </c>
    </row>
    <row r="1519" spans="1:3" x14ac:dyDescent="0.3">
      <c r="A1519" s="2" t="s">
        <v>755</v>
      </c>
      <c r="B1519" s="681" t="str">
        <f t="shared" si="36"/>
        <v>R.39</v>
      </c>
      <c r="C1519" s="687" t="str">
        <f>'10'!W57</f>
        <v>Ne</v>
      </c>
    </row>
    <row r="1520" spans="1:3" x14ac:dyDescent="0.3">
      <c r="A1520" s="2" t="s">
        <v>756</v>
      </c>
      <c r="B1520" s="681" t="str">
        <f t="shared" si="36"/>
        <v>R.41</v>
      </c>
      <c r="C1520" s="687" t="str">
        <f>'10'!W58</f>
        <v>Ne</v>
      </c>
    </row>
    <row r="1521" spans="1:3" x14ac:dyDescent="0.3">
      <c r="A1521" s="2" t="s">
        <v>757</v>
      </c>
      <c r="B1521" s="681" t="str">
        <f t="shared" si="36"/>
        <v>R.42</v>
      </c>
      <c r="C1521" s="687" t="str">
        <f>'10'!W59</f>
        <v>Ne</v>
      </c>
    </row>
    <row r="1522" spans="1:3" x14ac:dyDescent="0.3">
      <c r="A1522" s="2" t="s">
        <v>758</v>
      </c>
      <c r="B1522" s="680" t="str">
        <f t="shared" si="36"/>
        <v>VPS rodiklių taikymas priemonei:</v>
      </c>
      <c r="C1522" s="688"/>
    </row>
    <row r="1523" spans="1:3" x14ac:dyDescent="0.3">
      <c r="A1523" s="2" t="s">
        <v>759</v>
      </c>
      <c r="B1523" s="681" t="str">
        <f t="shared" si="36"/>
        <v>KAZL-R.1</v>
      </c>
      <c r="C1523" s="687" t="str">
        <f>'10'!W61</f>
        <v>Ne</v>
      </c>
    </row>
    <row r="1524" spans="1:3" x14ac:dyDescent="0.3">
      <c r="A1524" s="2" t="s">
        <v>760</v>
      </c>
      <c r="B1524" s="681" t="str">
        <f t="shared" si="36"/>
        <v>KAZL-R.2</v>
      </c>
      <c r="C1524" s="687" t="str">
        <f>'10'!W62</f>
        <v>Ne</v>
      </c>
    </row>
    <row r="1525" spans="1:3" x14ac:dyDescent="0.3">
      <c r="A1525" s="2" t="s">
        <v>761</v>
      </c>
      <c r="B1525" s="681" t="str">
        <f t="shared" si="36"/>
        <v>KAZL-R.3</v>
      </c>
      <c r="C1525" s="687" t="str">
        <f>'10'!W63</f>
        <v>Ne</v>
      </c>
    </row>
    <row r="1526" spans="1:3" x14ac:dyDescent="0.3">
      <c r="A1526" s="2" t="s">
        <v>762</v>
      </c>
      <c r="B1526" s="681" t="str">
        <f t="shared" si="36"/>
        <v>KAZL-P.4</v>
      </c>
      <c r="C1526" s="687" t="str">
        <f>'10'!W64</f>
        <v>Ne</v>
      </c>
    </row>
    <row r="1527" spans="1:3" x14ac:dyDescent="0.3">
      <c r="A1527" s="2" t="s">
        <v>763</v>
      </c>
      <c r="B1527" s="681" t="str">
        <f t="shared" si="36"/>
        <v>KAZL-P.5</v>
      </c>
      <c r="C1527" s="687" t="str">
        <f>'10'!W65</f>
        <v>Ne</v>
      </c>
    </row>
    <row r="1528" spans="1:3" x14ac:dyDescent="0.3">
      <c r="A1528" s="2" t="s">
        <v>764</v>
      </c>
      <c r="B1528" s="681" t="str">
        <f t="shared" si="36"/>
        <v>KAZL-P.6</v>
      </c>
      <c r="C1528" s="687" t="str">
        <f>'10'!W66</f>
        <v>Ne</v>
      </c>
    </row>
    <row r="1529" spans="1:3" x14ac:dyDescent="0.3">
      <c r="A1529" s="2" t="s">
        <v>765</v>
      </c>
      <c r="B1529" s="681" t="str">
        <f t="shared" si="36"/>
        <v>KAZL-P.7</v>
      </c>
      <c r="C1529" s="687" t="str">
        <f>'10'!W67</f>
        <v>Ne</v>
      </c>
    </row>
    <row r="1530" spans="1:3" x14ac:dyDescent="0.3">
      <c r="A1530" s="2" t="s">
        <v>766</v>
      </c>
      <c r="B1530" s="681" t="str">
        <f t="shared" si="36"/>
        <v>KAZL-P.8</v>
      </c>
      <c r="C1530" s="687" t="str">
        <f>'10'!W68</f>
        <v>Ne</v>
      </c>
    </row>
    <row r="1531" spans="1:3" x14ac:dyDescent="0.3">
      <c r="A1531" s="2" t="s">
        <v>767</v>
      </c>
      <c r="B1531" s="681" t="str">
        <f t="shared" si="36"/>
        <v>KAZL-P.9</v>
      </c>
      <c r="C1531" s="687" t="str">
        <f>'10'!W69</f>
        <v>Ne</v>
      </c>
    </row>
    <row r="1532" spans="1:3" x14ac:dyDescent="0.3">
      <c r="A1532" s="2" t="s">
        <v>768</v>
      </c>
      <c r="B1532" s="683" t="str">
        <f t="shared" si="36"/>
        <v>KAZL-P.10</v>
      </c>
      <c r="C1532" s="689" t="str">
        <f>'10'!W70</f>
        <v>Ne</v>
      </c>
    </row>
    <row r="1533" spans="1:3" x14ac:dyDescent="0.3">
      <c r="A1533" s="2" t="s">
        <v>769</v>
      </c>
      <c r="B1533" s="675" t="str">
        <f t="shared" si="36"/>
        <v>F dalis. Pagal priemonę remiamų projektų pobūdis:</v>
      </c>
      <c r="C1533" s="676"/>
    </row>
    <row r="1534" spans="1:3" x14ac:dyDescent="0.3">
      <c r="A1534" s="2" t="s">
        <v>770</v>
      </c>
      <c r="B1534" s="671" t="str">
        <f t="shared" ref="B1534:B1543" si="37">B1457</f>
        <v>Remiami pelno projektai</v>
      </c>
      <c r="C1534" s="672" t="str">
        <f>'10'!W72</f>
        <v>Ne</v>
      </c>
    </row>
    <row r="1535" spans="1:3" ht="57.6" x14ac:dyDescent="0.3">
      <c r="A1535" s="2" t="s">
        <v>771</v>
      </c>
      <c r="B1535" s="673" t="str">
        <f t="shared" si="37"/>
        <v>Remiami projektai, susiję su žinių perdavimu, įskaitant konsultacijas, mokymą ir keitimąsi žiniomis apie tvarią, ekonominę, socialinę, aplinką ir klimatą tausojančią veiklą (aktualu rodikliui L801)</v>
      </c>
      <c r="C1535" s="672" t="str">
        <f>'10'!W73</f>
        <v>Ne</v>
      </c>
    </row>
    <row r="1536" spans="1:3" ht="57.6" x14ac:dyDescent="0.3">
      <c r="A1536" s="2" t="s">
        <v>772</v>
      </c>
      <c r="B1536" s="673" t="str">
        <f t="shared" si="37"/>
        <v>Remiami projektai, susiję su gamintojų organizacijomis, vietinėmis rinkomis, trumpomis tiekimo grandinėmis ir kokybės schemomis, įskaitant paramą investicijoms, rinkodaros veiklą ir kt. (aktualu rodikliui L802)</v>
      </c>
      <c r="C1536" s="672" t="str">
        <f>'10'!W74</f>
        <v>Ne</v>
      </c>
    </row>
    <row r="1537" spans="1:3" ht="43.2" x14ac:dyDescent="0.3">
      <c r="A1537" s="2" t="s">
        <v>773</v>
      </c>
      <c r="B1537" s="673" t="str">
        <f t="shared" si="37"/>
        <v>Remiami projektai, susiję su atsinaujinančios energijos gamybos pajėgumais, įskaitant biologinę (aktualu rodikliui L803)</v>
      </c>
      <c r="C1537" s="672" t="str">
        <f>'10'!W75</f>
        <v>Ne</v>
      </c>
    </row>
    <row r="1538" spans="1:3" ht="43.2" x14ac:dyDescent="0.3">
      <c r="A1538" s="2" t="s">
        <v>774</v>
      </c>
      <c r="B1538" s="673" t="str">
        <f t="shared" si="37"/>
        <v>Remiami projektai, prisidedantys prie aplinkos tvarumo, klimato kaitos švelninimo bei prisitaikymo prie jos tikslų įgyvendinimo kaimo vietovėse (aktualu rodikliui L804)</v>
      </c>
      <c r="C1538" s="672" t="str">
        <f>'10'!W76</f>
        <v>Ne</v>
      </c>
    </row>
    <row r="1539" spans="1:3" ht="28.8" x14ac:dyDescent="0.3">
      <c r="A1539" s="2" t="s">
        <v>775</v>
      </c>
      <c r="B1539" s="673" t="str">
        <f t="shared" si="37"/>
        <v>Remiami projektai, kurie kuria darbo vietas (aktualu rodikliui L805)</v>
      </c>
      <c r="C1539" s="672" t="str">
        <f>'10'!W77</f>
        <v>Ne</v>
      </c>
    </row>
    <row r="1540" spans="1:3" ht="28.8" x14ac:dyDescent="0.3">
      <c r="A1540" s="2" t="s">
        <v>776</v>
      </c>
      <c r="B1540" s="673" t="str">
        <f t="shared" si="37"/>
        <v>Remiami kaimo verslų, įskaitant bioekonomiką, projektai (aktualu rodikliui L 806)</v>
      </c>
      <c r="C1540" s="672" t="str">
        <f>'10'!W78</f>
        <v>Ne</v>
      </c>
    </row>
    <row r="1541" spans="1:3" ht="28.8" x14ac:dyDescent="0.3">
      <c r="A1541" s="2" t="s">
        <v>777</v>
      </c>
      <c r="B1541" s="673" t="str">
        <f t="shared" si="37"/>
        <v>Remiami projektai, susiję su sumanių kaimų strategijomis (aktualu rodikliui L807)</v>
      </c>
      <c r="C1541" s="672" t="str">
        <f>'10'!W79</f>
        <v>Ne</v>
      </c>
    </row>
    <row r="1542" spans="1:3" ht="28.8" x14ac:dyDescent="0.3">
      <c r="A1542" s="2" t="s">
        <v>778</v>
      </c>
      <c r="B1542" s="673" t="str">
        <f t="shared" si="37"/>
        <v>Remiami projektai, gerinantys paslaugų prieinamumą ir infrastruktūrą (aktualu rodikliui L808)</v>
      </c>
      <c r="C1542" s="672" t="str">
        <f>'10'!W80</f>
        <v>Ne</v>
      </c>
    </row>
    <row r="1543" spans="1:3" ht="29.4" thickBot="1" x14ac:dyDescent="0.35">
      <c r="A1543" s="2" t="s">
        <v>779</v>
      </c>
      <c r="B1543" s="690" t="str">
        <f t="shared" si="37"/>
        <v>Remiami socialinės įtraukties projektai (aktualu rodikliui L809)</v>
      </c>
      <c r="C1543" s="691"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3751-59C5-4C5C-8EB2-6A857CE62FE7}">
  <sheetPr>
    <tabColor theme="9"/>
  </sheetPr>
  <dimension ref="A1:F19"/>
  <sheetViews>
    <sheetView topLeftCell="A7" workbookViewId="0">
      <selection activeCell="C15" sqref="C15"/>
    </sheetView>
  </sheetViews>
  <sheetFormatPr defaultRowHeight="14.4" x14ac:dyDescent="0.3"/>
  <cols>
    <col min="2" max="2" width="70.6640625" customWidth="1"/>
    <col min="3" max="3" width="12.6640625" style="8" customWidth="1"/>
  </cols>
  <sheetData>
    <row r="1" spans="1:6" s="39" customFormat="1" ht="18" x14ac:dyDescent="0.35">
      <c r="A1" s="39" t="s">
        <v>187</v>
      </c>
      <c r="B1" s="39" t="s">
        <v>1663</v>
      </c>
      <c r="C1" s="118"/>
      <c r="F1" s="108" t="s">
        <v>1512</v>
      </c>
    </row>
    <row r="2" spans="1:6" ht="15" thickBot="1" x14ac:dyDescent="0.35">
      <c r="F2" s="605" t="s">
        <v>1612</v>
      </c>
    </row>
    <row r="3" spans="1:6" x14ac:dyDescent="0.3">
      <c r="B3" s="269">
        <v>1</v>
      </c>
      <c r="C3" s="271">
        <v>2</v>
      </c>
      <c r="F3" s="606" t="s">
        <v>1674</v>
      </c>
    </row>
    <row r="4" spans="1:6" x14ac:dyDescent="0.3">
      <c r="B4" s="718" t="s">
        <v>1664</v>
      </c>
      <c r="C4" s="719">
        <f>'1'!C15</f>
        <v>5</v>
      </c>
    </row>
    <row r="5" spans="1:6" x14ac:dyDescent="0.3">
      <c r="B5" s="680" t="s">
        <v>157</v>
      </c>
      <c r="C5" s="720"/>
    </row>
    <row r="6" spans="1:6" ht="28.8" x14ac:dyDescent="0.3">
      <c r="A6" t="s">
        <v>736</v>
      </c>
      <c r="B6" s="721" t="s">
        <v>1665</v>
      </c>
      <c r="C6" s="722">
        <f>COUNTIFS('10'!$D$38:$W$38,"Taip")</f>
        <v>2</v>
      </c>
    </row>
    <row r="7" spans="1:6" x14ac:dyDescent="0.3">
      <c r="B7" s="680" t="s">
        <v>24</v>
      </c>
      <c r="C7" s="720"/>
    </row>
    <row r="8" spans="1:6" ht="28.8" x14ac:dyDescent="0.3">
      <c r="A8" t="s">
        <v>739</v>
      </c>
      <c r="B8" s="721" t="s">
        <v>1666</v>
      </c>
      <c r="C8" s="722">
        <f>COUNTIFS('10'!$D$41:$W$41,"Taip, privalomai")</f>
        <v>1</v>
      </c>
    </row>
    <row r="9" spans="1:6" ht="28.8" x14ac:dyDescent="0.3">
      <c r="A9" t="s">
        <v>739</v>
      </c>
      <c r="B9" s="721" t="s">
        <v>1667</v>
      </c>
      <c r="C9" s="722">
        <f>COUNTIFS('10'!$D$41:$W$41,"Taip, pasirinktinai")</f>
        <v>3</v>
      </c>
    </row>
    <row r="10" spans="1:6" x14ac:dyDescent="0.3">
      <c r="B10" s="680" t="s">
        <v>159</v>
      </c>
      <c r="C10" s="720"/>
    </row>
    <row r="11" spans="1:6" ht="28.8" x14ac:dyDescent="0.3">
      <c r="A11" t="s">
        <v>742</v>
      </c>
      <c r="B11" s="721" t="s">
        <v>1668</v>
      </c>
      <c r="C11" s="722">
        <f>COUNTIFS('10'!$D$44:$W$44,"Taip, privalomai")</f>
        <v>0</v>
      </c>
    </row>
    <row r="12" spans="1:6" ht="28.8" x14ac:dyDescent="0.3">
      <c r="A12" t="s">
        <v>742</v>
      </c>
      <c r="B12" s="721" t="s">
        <v>1669</v>
      </c>
      <c r="C12" s="722">
        <f>COUNTIFS('10'!$D$44:$W$44,"Taip, pasirinktinai")</f>
        <v>3</v>
      </c>
    </row>
    <row r="13" spans="1:6" x14ac:dyDescent="0.3">
      <c r="A13" t="s">
        <v>732</v>
      </c>
      <c r="B13" s="721" t="s">
        <v>1670</v>
      </c>
      <c r="C13" s="723">
        <f>'6'!D14</f>
        <v>24</v>
      </c>
    </row>
    <row r="14" spans="1:6" x14ac:dyDescent="0.3">
      <c r="A14" t="s">
        <v>744</v>
      </c>
      <c r="B14" s="721" t="s">
        <v>507</v>
      </c>
      <c r="C14" s="723">
        <f>'6'!D15</f>
        <v>5</v>
      </c>
    </row>
    <row r="15" spans="1:6" x14ac:dyDescent="0.3">
      <c r="B15" s="721" t="s">
        <v>1671</v>
      </c>
      <c r="C15" s="722">
        <f>C14/C13</f>
        <v>0.20833333333333334</v>
      </c>
    </row>
    <row r="16" spans="1:6" x14ac:dyDescent="0.3">
      <c r="B16" s="680" t="s">
        <v>1692</v>
      </c>
      <c r="C16" s="720"/>
    </row>
    <row r="17" spans="1:3" ht="28.8" x14ac:dyDescent="0.3">
      <c r="A17" t="s">
        <v>746</v>
      </c>
      <c r="B17" s="721" t="s">
        <v>1672</v>
      </c>
      <c r="C17" s="722">
        <f>COUNTIFS('10'!$D$48:$W$48,"Taip")</f>
        <v>1</v>
      </c>
    </row>
    <row r="18" spans="1:3" x14ac:dyDescent="0.3">
      <c r="B18" s="680" t="s">
        <v>23</v>
      </c>
      <c r="C18" s="720"/>
    </row>
    <row r="19" spans="1:3" ht="15" thickBot="1" x14ac:dyDescent="0.35">
      <c r="A19" t="s">
        <v>749</v>
      </c>
      <c r="B19" s="724" t="s">
        <v>1673</v>
      </c>
      <c r="C19" s="725">
        <f>COUNTIFS('10'!$D$51:$W$51,"Taip")</f>
        <v>2</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12A02-046F-4941-8EE6-54C7DC9E6436}">
  <sheetPr>
    <tabColor theme="9"/>
  </sheetPr>
  <dimension ref="A1:Z55"/>
  <sheetViews>
    <sheetView zoomScaleNormal="100" workbookViewId="0"/>
  </sheetViews>
  <sheetFormatPr defaultColWidth="9.109375" defaultRowHeight="14.4" x14ac:dyDescent="0.3"/>
  <cols>
    <col min="1" max="1" width="8.6640625" style="1" customWidth="1"/>
    <col min="2" max="2" width="10.6640625" style="1" customWidth="1"/>
    <col min="3" max="3" width="82.6640625" style="193" customWidth="1"/>
    <col min="4" max="4" width="15.6640625" style="19" customWidth="1"/>
    <col min="5" max="24" width="12.6640625" style="193" customWidth="1"/>
    <col min="25" max="25" width="9.109375" style="1"/>
    <col min="26" max="26" width="15.6640625" style="18" hidden="1" customWidth="1"/>
    <col min="27" max="16384" width="9.109375" style="1"/>
  </cols>
  <sheetData>
    <row r="1" spans="1:24" ht="18" x14ac:dyDescent="0.3">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3">
      <c r="B2" s="193"/>
      <c r="C2" s="19"/>
      <c r="E2" s="605" t="s">
        <v>1612</v>
      </c>
    </row>
    <row r="3" spans="1:24" x14ac:dyDescent="0.3">
      <c r="B3" s="140" t="s">
        <v>1272</v>
      </c>
      <c r="C3" s="488" t="str">
        <f>'1'!C8</f>
        <v>KAZL</v>
      </c>
      <c r="E3" s="606" t="s">
        <v>1641</v>
      </c>
    </row>
    <row r="4" spans="1:24" ht="18" x14ac:dyDescent="0.3">
      <c r="C4" s="621" t="s">
        <v>405</v>
      </c>
      <c r="D4" s="193"/>
      <c r="E4" s="605" t="s">
        <v>1639</v>
      </c>
    </row>
    <row r="5" spans="1:24" x14ac:dyDescent="0.3">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3">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3">
      <c r="B7" s="32" t="s">
        <v>153</v>
      </c>
      <c r="C7" s="96" t="s">
        <v>1511</v>
      </c>
      <c r="D7" s="32" t="s">
        <v>160</v>
      </c>
      <c r="E7" s="586" t="str">
        <f>'10'!D7</f>
        <v>Verslo kūrimas ir plėtra</v>
      </c>
      <c r="F7" s="586" t="str">
        <f>'10'!E7</f>
        <v>Bendruomeninio verslo kūrimas ir plėtra</v>
      </c>
      <c r="G7" s="586" t="str">
        <f>'10'!F7</f>
        <v>Kaimų atnaujinimas ir plėtra</v>
      </c>
      <c r="H7" s="586" t="str">
        <f>'10'!G7</f>
        <v>Bendruomeniškumą skatinančios veiklos</v>
      </c>
      <c r="I7" s="586" t="str">
        <f>'10'!H7</f>
        <v>Tarptautinis VVG bendradarbiavimas</v>
      </c>
      <c r="J7" s="586">
        <f>'10'!I7</f>
        <v>0</v>
      </c>
      <c r="K7" s="586">
        <f>'10'!J7</f>
        <v>0</v>
      </c>
      <c r="L7" s="586">
        <f>'10'!K7</f>
        <v>0</v>
      </c>
      <c r="M7" s="586">
        <f>'10'!L7</f>
        <v>0</v>
      </c>
      <c r="N7" s="586">
        <f>'10'!M7</f>
        <v>0</v>
      </c>
      <c r="O7" s="586">
        <f>'10'!N7</f>
        <v>0</v>
      </c>
      <c r="P7" s="586">
        <f>'10'!O7</f>
        <v>0</v>
      </c>
      <c r="Q7" s="586">
        <f>'10'!P7</f>
        <v>0</v>
      </c>
      <c r="R7" s="586">
        <f>'10'!Q7</f>
        <v>0</v>
      </c>
      <c r="S7" s="586">
        <f>'10'!R7</f>
        <v>0</v>
      </c>
      <c r="T7" s="586">
        <f>'10'!S7</f>
        <v>0</v>
      </c>
      <c r="U7" s="586">
        <f>'10'!T7</f>
        <v>0</v>
      </c>
      <c r="V7" s="586">
        <f>'10'!U7</f>
        <v>0</v>
      </c>
      <c r="W7" s="586">
        <f>'10'!V7</f>
        <v>0</v>
      </c>
      <c r="X7" s="586">
        <f>'10'!W7</f>
        <v>0</v>
      </c>
    </row>
    <row r="8" spans="1:24" x14ac:dyDescent="0.3">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28.8" x14ac:dyDescent="0.3">
      <c r="A9" s="1" t="s">
        <v>541</v>
      </c>
      <c r="B9" s="488" t="str">
        <f>'6'!B8</f>
        <v>R.3</v>
      </c>
      <c r="C9" s="488" t="str">
        <f>'6'!C8</f>
        <v>Žemės ūkio sektoriaus skaitmeninimas. Ūkių, pagal BŽŪP gaunančių paramą skaitmeninėms ūkininkavimo technologijoms plėtoti, skaičius</v>
      </c>
      <c r="D9" s="636">
        <f>SUM(E9:X9)</f>
        <v>0</v>
      </c>
      <c r="E9" s="486">
        <f>'11'!D9</f>
        <v>0</v>
      </c>
      <c r="F9" s="486">
        <f>'11'!E9</f>
        <v>0</v>
      </c>
      <c r="G9" s="486">
        <f>'11'!F9</f>
        <v>0</v>
      </c>
      <c r="H9" s="486">
        <f>'11'!G9</f>
        <v>0</v>
      </c>
      <c r="I9" s="486">
        <f>'11'!H9</f>
        <v>0</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28.8" x14ac:dyDescent="0.3">
      <c r="A10" s="1" t="s">
        <v>557</v>
      </c>
      <c r="B10" s="488" t="str">
        <f>'6'!B9</f>
        <v>R.37</v>
      </c>
      <c r="C10" s="488" t="str">
        <f>'6'!C9</f>
        <v>Ekonomikos augimas ir darbo vietų kūrimas kaimo vietovėse. BŽŪP projektais remiamas naujų darbo vietų kūrimas</v>
      </c>
      <c r="D10" s="637">
        <f t="shared" ref="D10:D13" si="0">SUM(E10:X10)</f>
        <v>17</v>
      </c>
      <c r="E10" s="487">
        <f>'11'!D25</f>
        <v>12</v>
      </c>
      <c r="F10" s="487">
        <f>'11'!E25</f>
        <v>5</v>
      </c>
      <c r="G10" s="487">
        <f>'11'!F25</f>
        <v>0</v>
      </c>
      <c r="H10" s="487">
        <f>'11'!G25</f>
        <v>0</v>
      </c>
      <c r="I10" s="487">
        <f>'11'!H25</f>
        <v>0</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28.8" x14ac:dyDescent="0.3">
      <c r="A11" s="1" t="s">
        <v>575</v>
      </c>
      <c r="B11" s="488" t="str">
        <f>'6'!B10</f>
        <v>R.39</v>
      </c>
      <c r="C11" s="488" t="str">
        <f>'6'!C10</f>
        <v>Kaimo ekonomikos plėtojimas. Kaimo verslo įmonių, įskaitant bioekonomikos įmones, kuriamų naudojantis pagal BŽŪP skiriama parama, skaičius</v>
      </c>
      <c r="D11" s="636">
        <f t="shared" si="0"/>
        <v>11</v>
      </c>
      <c r="E11" s="486">
        <f>'11'!D43</f>
        <v>8</v>
      </c>
      <c r="F11" s="486">
        <f>'11'!E43</f>
        <v>3</v>
      </c>
      <c r="G11" s="486">
        <f>'11'!F43</f>
        <v>0</v>
      </c>
      <c r="H11" s="486">
        <f>'11'!G43</f>
        <v>0</v>
      </c>
      <c r="I11" s="486">
        <f>'11'!H43</f>
        <v>0</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28.8" x14ac:dyDescent="0.3">
      <c r="A12" s="1" t="s">
        <v>591</v>
      </c>
      <c r="B12" s="488" t="str">
        <f>'6'!B11</f>
        <v>R.41</v>
      </c>
      <c r="C12" s="488" t="str">
        <f>'6'!C11</f>
        <v>Europos kaimo tinklų kūrimas. Kaimo gyventojų, kuriems, naudojantis BŽŪP parama, sudarytos palankesnės sąlygos naudotis paslaugomis ir infrastruktūra, skaičius</v>
      </c>
      <c r="D12" s="636">
        <f t="shared" si="0"/>
        <v>1000</v>
      </c>
      <c r="E12" s="486">
        <f>'11'!D59</f>
        <v>400</v>
      </c>
      <c r="F12" s="486">
        <f>'11'!E59</f>
        <v>200</v>
      </c>
      <c r="G12" s="486">
        <f>'11'!F59</f>
        <v>400</v>
      </c>
      <c r="H12" s="486">
        <f>'11'!G59</f>
        <v>0</v>
      </c>
      <c r="I12" s="486">
        <f>'11'!H59</f>
        <v>0</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28.8" x14ac:dyDescent="0.3">
      <c r="A13" s="1" t="s">
        <v>607</v>
      </c>
      <c r="B13" s="488" t="str">
        <f>'6'!B12</f>
        <v>R.42</v>
      </c>
      <c r="C13" s="488" t="str">
        <f>'6'!C12</f>
        <v>Socialinės įtraukties skatinimas. Asmenų, kuriems taikomi remiami socialinės įtraukties projektai, skaičius</v>
      </c>
      <c r="D13" s="636">
        <f t="shared" si="0"/>
        <v>100</v>
      </c>
      <c r="E13" s="486">
        <f>'11'!D75</f>
        <v>0</v>
      </c>
      <c r="F13" s="486">
        <f>'11'!E75</f>
        <v>0</v>
      </c>
      <c r="G13" s="486">
        <f>'11'!F75</f>
        <v>0</v>
      </c>
      <c r="H13" s="486">
        <f>'11'!G75</f>
        <v>100</v>
      </c>
      <c r="I13" s="486">
        <f>'11'!H75</f>
        <v>0</v>
      </c>
      <c r="J13" s="486">
        <f>'11'!I75</f>
        <v>0</v>
      </c>
      <c r="K13" s="486">
        <f>'11'!J75</f>
        <v>0</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 x14ac:dyDescent="0.3">
      <c r="C14" s="621" t="s">
        <v>406</v>
      </c>
    </row>
    <row r="15" spans="1:24" x14ac:dyDescent="0.3">
      <c r="B15" s="20">
        <v>1</v>
      </c>
      <c r="C15" s="20">
        <v>2</v>
      </c>
      <c r="D15" s="47">
        <v>3</v>
      </c>
      <c r="E15" s="20">
        <v>4</v>
      </c>
      <c r="F15" s="20">
        <v>5</v>
      </c>
      <c r="G15" s="47">
        <v>6</v>
      </c>
      <c r="H15" s="20">
        <v>7</v>
      </c>
      <c r="I15" s="20">
        <v>8</v>
      </c>
      <c r="J15" s="47">
        <v>9</v>
      </c>
    </row>
    <row r="16" spans="1:24" ht="28.8" x14ac:dyDescent="0.3">
      <c r="B16" s="32" t="s">
        <v>153</v>
      </c>
      <c r="C16" s="96" t="s">
        <v>1511</v>
      </c>
      <c r="D16" s="32" t="s">
        <v>160</v>
      </c>
      <c r="E16" s="32" t="s">
        <v>100</v>
      </c>
      <c r="F16" s="32" t="s">
        <v>101</v>
      </c>
      <c r="G16" s="32" t="s">
        <v>102</v>
      </c>
      <c r="H16" s="32" t="s">
        <v>103</v>
      </c>
      <c r="I16" s="32" t="s">
        <v>104</v>
      </c>
      <c r="J16" s="32" t="s">
        <v>105</v>
      </c>
    </row>
    <row r="17" spans="1:26" ht="28.8" x14ac:dyDescent="0.3">
      <c r="A17" s="1" t="s">
        <v>542</v>
      </c>
      <c r="B17" s="488" t="str">
        <f t="shared" ref="B17:C21" si="1">B9</f>
        <v>R.3</v>
      </c>
      <c r="C17" s="488" t="str">
        <f t="shared" si="1"/>
        <v>Žemės ūkio sektoriaus skaitmeninimas. Ūkių, pagal BŽŪP gaunančių paramą skaitmeninėms ūkininkavimo technologijoms plėtoti, skaičius</v>
      </c>
      <c r="D17" s="636">
        <f>SUM(E17:J17)</f>
        <v>0</v>
      </c>
      <c r="E17" s="486">
        <f>VLOOKUP(E$16,'11'!$B$11:$C$16,2,FALSE)</f>
        <v>0</v>
      </c>
      <c r="F17" s="486">
        <f>VLOOKUP(F$16,'11'!$B$11:$C$16,2,FALSE)</f>
        <v>0</v>
      </c>
      <c r="G17" s="486">
        <f>VLOOKUP(G$16,'11'!$B$11:$C$16,2,FALSE)</f>
        <v>0</v>
      </c>
      <c r="H17" s="486">
        <f>VLOOKUP(H$16,'11'!$B$11:$C$16,2,FALSE)</f>
        <v>0</v>
      </c>
      <c r="I17" s="486">
        <f>VLOOKUP(I$16,'11'!$B$11:$C$16,2,FALSE)</f>
        <v>0</v>
      </c>
      <c r="J17" s="486">
        <f>VLOOKUP(J$16,'11'!$B$11:$C$16,2,FALSE)</f>
        <v>0</v>
      </c>
    </row>
    <row r="18" spans="1:26" ht="28.8" x14ac:dyDescent="0.3">
      <c r="A18" s="1" t="s">
        <v>560</v>
      </c>
      <c r="B18" s="488" t="str">
        <f t="shared" si="1"/>
        <v>R.37</v>
      </c>
      <c r="C18" s="488" t="str">
        <f t="shared" si="1"/>
        <v>Ekonomikos augimas ir darbo vietų kūrimas kaimo vietovėse. BŽŪP projektais remiamas naujų darbo vietų kūrimas</v>
      </c>
      <c r="D18" s="637">
        <f t="shared" ref="D18:D21" si="2">SUM(E18:J18)</f>
        <v>17</v>
      </c>
      <c r="E18" s="487">
        <f>VLOOKUP(E$16,'11'!$B$29:$C$34,2,FALSE)</f>
        <v>2</v>
      </c>
      <c r="F18" s="487">
        <f>VLOOKUP(F$16,'11'!$B$29:$C$34,2,FALSE)</f>
        <v>3</v>
      </c>
      <c r="G18" s="487">
        <f>VLOOKUP(G$16,'11'!$B$29:$C$34,2,FALSE)</f>
        <v>6</v>
      </c>
      <c r="H18" s="487">
        <f>VLOOKUP(H$16,'11'!$B$29:$C$34,2,FALSE)</f>
        <v>5</v>
      </c>
      <c r="I18" s="487">
        <f>VLOOKUP(I$16,'11'!$B$29:$C$34,2,FALSE)</f>
        <v>1</v>
      </c>
      <c r="J18" s="487">
        <f>VLOOKUP(J$16,'11'!$B$29:$C$34,2,FALSE)</f>
        <v>0</v>
      </c>
    </row>
    <row r="19" spans="1:26" ht="28.8" x14ac:dyDescent="0.3">
      <c r="A19" s="1" t="s">
        <v>576</v>
      </c>
      <c r="B19" s="488" t="str">
        <f t="shared" si="1"/>
        <v>R.39</v>
      </c>
      <c r="C19" s="488" t="str">
        <f t="shared" si="1"/>
        <v>Kaimo ekonomikos plėtojimas. Kaimo verslo įmonių, įskaitant bioekonomikos įmones, kuriamų naudojantis pagal BŽŪP skiriama parama, skaičius</v>
      </c>
      <c r="D19" s="636">
        <f t="shared" si="2"/>
        <v>11</v>
      </c>
      <c r="E19" s="486">
        <f>VLOOKUP(E$16,'11'!$B$45:$C$50,2,FALSE)</f>
        <v>2</v>
      </c>
      <c r="F19" s="485">
        <f>VLOOKUP(F$16,'11'!$B$45:$C$50,2,FALSE)</f>
        <v>2</v>
      </c>
      <c r="G19" s="485">
        <f>VLOOKUP(G$16,'11'!$B$45:$C$50,2,FALSE)</f>
        <v>3</v>
      </c>
      <c r="H19" s="485">
        <f>VLOOKUP(H$16,'11'!$B$45:$C$50,2,FALSE)</f>
        <v>3</v>
      </c>
      <c r="I19" s="485">
        <f>VLOOKUP(I$16,'11'!$B$45:$C$50,2,FALSE)</f>
        <v>1</v>
      </c>
      <c r="J19" s="485">
        <f>VLOOKUP(J$16,'11'!$B$45:$C$50,2,FALSE)</f>
        <v>0</v>
      </c>
    </row>
    <row r="20" spans="1:26" ht="28.8" x14ac:dyDescent="0.3">
      <c r="A20" s="1" t="s">
        <v>592</v>
      </c>
      <c r="B20" s="488" t="str">
        <f t="shared" si="1"/>
        <v>R.41</v>
      </c>
      <c r="C20" s="488" t="str">
        <f t="shared" si="1"/>
        <v>Europos kaimo tinklų kūrimas. Kaimo gyventojų, kuriems, naudojantis BŽŪP parama, sudarytos palankesnės sąlygos naudotis paslaugomis ir infrastruktūra, skaičius</v>
      </c>
      <c r="D20" s="636">
        <f t="shared" si="2"/>
        <v>1000</v>
      </c>
      <c r="E20" s="486">
        <f>VLOOKUP(E$16,'11'!$B$61:$C$66,2,FALSE)</f>
        <v>0</v>
      </c>
      <c r="F20" s="485">
        <f>VLOOKUP(F$16,'11'!$B$61:$C$66,2,FALSE)</f>
        <v>200</v>
      </c>
      <c r="G20" s="485">
        <f>VLOOKUP(G$16,'11'!$B$61:$C$66,2,FALSE)</f>
        <v>400</v>
      </c>
      <c r="H20" s="485">
        <f>VLOOKUP(H$16,'11'!$B$61:$C$66,2,FALSE)</f>
        <v>200</v>
      </c>
      <c r="I20" s="485">
        <f>VLOOKUP(I$16,'11'!$B$61:$C$66,2,FALSE)</f>
        <v>200</v>
      </c>
      <c r="J20" s="485">
        <f>VLOOKUP(J$16,'11'!$B$61:$C$66,2,FALSE)</f>
        <v>0</v>
      </c>
    </row>
    <row r="21" spans="1:26" ht="28.8" x14ac:dyDescent="0.3">
      <c r="A21" s="1" t="s">
        <v>608</v>
      </c>
      <c r="B21" s="488" t="str">
        <f t="shared" si="1"/>
        <v>R.42</v>
      </c>
      <c r="C21" s="488" t="str">
        <f t="shared" si="1"/>
        <v>Socialinės įtraukties skatinimas. Asmenų, kuriems taikomi remiami socialinės įtraukties projektai, skaičius</v>
      </c>
      <c r="D21" s="636">
        <f t="shared" si="2"/>
        <v>100</v>
      </c>
      <c r="E21" s="486">
        <f>VLOOKUP(E$16,'11'!$B$77:$C$82,2,FALSE)</f>
        <v>0</v>
      </c>
      <c r="F21" s="485">
        <f>VLOOKUP(F$16,'11'!$B$77:$C$82,2,FALSE)</f>
        <v>30</v>
      </c>
      <c r="G21" s="485">
        <f>VLOOKUP(G$16,'11'!$B$77:$C$82,2,FALSE)</f>
        <v>30</v>
      </c>
      <c r="H21" s="485">
        <f>VLOOKUP(H$16,'11'!$B$77:$C$82,2,FALSE)</f>
        <v>40</v>
      </c>
      <c r="I21" s="485">
        <f>VLOOKUP(I$16,'11'!$B$77:$C$82,2,FALSE)</f>
        <v>0</v>
      </c>
      <c r="J21" s="485">
        <f>VLOOKUP(J$16,'11'!$B$77:$C$82,2,FALSE)</f>
        <v>0</v>
      </c>
    </row>
    <row r="22" spans="1:26" ht="18" x14ac:dyDescent="0.3">
      <c r="C22" s="621" t="s">
        <v>407</v>
      </c>
    </row>
    <row r="23" spans="1:26" x14ac:dyDescent="0.3">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3">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3">
      <c r="B25" s="483" t="s">
        <v>153</v>
      </c>
      <c r="C25" s="494" t="s">
        <v>1511</v>
      </c>
      <c r="D25" s="483" t="s">
        <v>160</v>
      </c>
      <c r="E25" s="491" t="str">
        <f>'10'!D7</f>
        <v>Verslo kūrimas ir plėtra</v>
      </c>
      <c r="F25" s="491" t="str">
        <f>'10'!E7</f>
        <v>Bendruomeninio verslo kūrimas ir plėtra</v>
      </c>
      <c r="G25" s="491" t="str">
        <f>'10'!F7</f>
        <v>Kaimų atnaujinimas ir plėtra</v>
      </c>
      <c r="H25" s="491" t="str">
        <f>'10'!G7</f>
        <v>Bendruomeniškumą skatinančios veiklos</v>
      </c>
      <c r="I25" s="491" t="str">
        <f>'10'!H7</f>
        <v>Tarptautinis VVG bendradarbiavimas</v>
      </c>
      <c r="J25" s="491">
        <f>'10'!I7</f>
        <v>0</v>
      </c>
      <c r="K25" s="491">
        <f>'10'!J7</f>
        <v>0</v>
      </c>
      <c r="L25" s="491">
        <f>'10'!K7</f>
        <v>0</v>
      </c>
      <c r="M25" s="491">
        <f>'10'!L7</f>
        <v>0</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3">
      <c r="B26" s="494" t="str">
        <f>'6'!B34</f>
        <v>E</v>
      </c>
      <c r="C26" s="497" t="str">
        <f>'6'!C34</f>
        <v>VPS rodikliai (produkto, rezultato):</v>
      </c>
      <c r="D26" s="635"/>
      <c r="E26" s="634"/>
      <c r="F26" s="634"/>
      <c r="G26" s="634"/>
      <c r="H26" s="634"/>
      <c r="I26" s="634"/>
      <c r="J26" s="634"/>
      <c r="K26" s="634"/>
      <c r="L26" s="634"/>
      <c r="M26" s="634"/>
      <c r="N26" s="634"/>
      <c r="O26" s="634"/>
      <c r="P26" s="634"/>
      <c r="Q26" s="634"/>
      <c r="R26" s="634"/>
      <c r="S26" s="634"/>
      <c r="T26" s="634"/>
      <c r="U26" s="634"/>
      <c r="V26" s="634"/>
      <c r="W26" s="634"/>
      <c r="X26" s="495"/>
    </row>
    <row r="27" spans="1:26" x14ac:dyDescent="0.3">
      <c r="A27" s="1" t="s">
        <v>788</v>
      </c>
      <c r="B27" s="496" t="str">
        <f>'6'!B35</f>
        <v>KAZL-R.1</v>
      </c>
      <c r="C27" s="488" t="str">
        <f>'6'!C35</f>
        <v>Projektų veiklose dalyvaujantys asmenys</v>
      </c>
      <c r="D27" s="636">
        <f>SUM(E27:X27)</f>
        <v>500</v>
      </c>
      <c r="E27" s="486">
        <f>'11'!D91</f>
        <v>0</v>
      </c>
      <c r="F27" s="486">
        <f>'11'!E91</f>
        <v>0</v>
      </c>
      <c r="G27" s="486">
        <f>'11'!F91</f>
        <v>0</v>
      </c>
      <c r="H27" s="486">
        <f>'11'!G91</f>
        <v>500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3">
      <c r="A28" s="1" t="s">
        <v>804</v>
      </c>
      <c r="B28" s="496" t="str">
        <f>'6'!B36</f>
        <v>KAZL-R.2</v>
      </c>
      <c r="C28" s="488">
        <f>'6'!C36</f>
        <v>0</v>
      </c>
      <c r="D28" s="636">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3">
      <c r="A29" s="1" t="s">
        <v>820</v>
      </c>
      <c r="B29" s="496" t="str">
        <f>'6'!B37</f>
        <v>KAZL-R.3</v>
      </c>
      <c r="C29" s="488">
        <f>'6'!C37</f>
        <v>0</v>
      </c>
      <c r="D29" s="636">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3">
      <c r="A30" s="1" t="s">
        <v>836</v>
      </c>
      <c r="B30" s="496" t="str">
        <f>'6'!B38</f>
        <v>KAZL-P.4</v>
      </c>
      <c r="C30" s="488">
        <f>'6'!C38</f>
        <v>0</v>
      </c>
      <c r="D30" s="636">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3">
      <c r="A31" s="1" t="s">
        <v>852</v>
      </c>
      <c r="B31" s="496" t="str">
        <f>'6'!B39</f>
        <v>KAZL-P.5</v>
      </c>
      <c r="C31" s="488">
        <f>'6'!C39</f>
        <v>0</v>
      </c>
      <c r="D31" s="636">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3">
      <c r="A32" s="1" t="s">
        <v>868</v>
      </c>
      <c r="B32" s="496" t="str">
        <f>'6'!B40</f>
        <v>KAZL-P.6</v>
      </c>
      <c r="C32" s="488">
        <f>'6'!C40</f>
        <v>0</v>
      </c>
      <c r="D32" s="636">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3">
      <c r="A33" s="1" t="s">
        <v>884</v>
      </c>
      <c r="B33" s="496" t="str">
        <f>'6'!B41</f>
        <v>KAZL-P.7</v>
      </c>
      <c r="C33" s="488">
        <f>'6'!C41</f>
        <v>0</v>
      </c>
      <c r="D33" s="636">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3">
      <c r="A34" s="1" t="s">
        <v>900</v>
      </c>
      <c r="B34" s="496" t="str">
        <f>'6'!B42</f>
        <v>KAZL-P.8</v>
      </c>
      <c r="C34" s="488">
        <f>'6'!C42</f>
        <v>0</v>
      </c>
      <c r="D34" s="636">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3">
      <c r="A35" s="1" t="s">
        <v>916</v>
      </c>
      <c r="B35" s="496" t="str">
        <f>'6'!B43</f>
        <v>KAZL-P.9</v>
      </c>
      <c r="C35" s="488">
        <f>'6'!C43</f>
        <v>0</v>
      </c>
      <c r="D35" s="636">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3">
      <c r="A36" s="1" t="s">
        <v>932</v>
      </c>
      <c r="B36" s="496" t="str">
        <f>'6'!B44</f>
        <v>KAZL-P.10</v>
      </c>
      <c r="C36" s="488">
        <f>'6'!C44</f>
        <v>0</v>
      </c>
      <c r="D36" s="636">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 x14ac:dyDescent="0.3">
      <c r="C37" s="621" t="s">
        <v>408</v>
      </c>
    </row>
    <row r="38" spans="1:24" x14ac:dyDescent="0.3">
      <c r="B38" s="492">
        <v>1</v>
      </c>
      <c r="C38" s="492">
        <v>2</v>
      </c>
      <c r="D38" s="493">
        <v>3</v>
      </c>
      <c r="E38" s="492">
        <v>4</v>
      </c>
      <c r="F38" s="492">
        <v>5</v>
      </c>
      <c r="G38" s="493">
        <v>6</v>
      </c>
      <c r="H38" s="492">
        <v>7</v>
      </c>
      <c r="I38" s="492">
        <v>8</v>
      </c>
      <c r="J38" s="493">
        <v>9</v>
      </c>
    </row>
    <row r="39" spans="1:24" ht="28.8" x14ac:dyDescent="0.3">
      <c r="B39" s="483" t="s">
        <v>153</v>
      </c>
      <c r="C39" s="483" t="s">
        <v>1511</v>
      </c>
      <c r="D39" s="483" t="s">
        <v>160</v>
      </c>
      <c r="E39" s="483" t="s">
        <v>100</v>
      </c>
      <c r="F39" s="483" t="s">
        <v>101</v>
      </c>
      <c r="G39" s="483" t="s">
        <v>102</v>
      </c>
      <c r="H39" s="483" t="s">
        <v>103</v>
      </c>
      <c r="I39" s="483" t="s">
        <v>104</v>
      </c>
      <c r="J39" s="483" t="s">
        <v>105</v>
      </c>
    </row>
    <row r="40" spans="1:24" x14ac:dyDescent="0.3">
      <c r="A40" s="1" t="s">
        <v>789</v>
      </c>
      <c r="B40" s="488" t="str">
        <f>B27</f>
        <v>KAZL-R.1</v>
      </c>
      <c r="C40" s="488" t="str">
        <f>C27</f>
        <v>Projektų veiklose dalyvaujantys asmenys</v>
      </c>
      <c r="D40" s="636">
        <f>SUM(E40:J40)</f>
        <v>500</v>
      </c>
      <c r="E40" s="486">
        <f>VLOOKUP(E$39,'11'!$B$93:$C$98,2,FALSE)</f>
        <v>100</v>
      </c>
      <c r="F40" s="485">
        <f>VLOOKUP(F$39,'11'!$B$93:$C$98,2,FALSE)</f>
        <v>100</v>
      </c>
      <c r="G40" s="485">
        <f>VLOOKUP(G$39,'11'!$B$93:$C$98,2,FALSE)</f>
        <v>100</v>
      </c>
      <c r="H40" s="485">
        <f>VLOOKUP(H$39,'11'!$B$93:$C$98,2,FALSE)</f>
        <v>100</v>
      </c>
      <c r="I40" s="485">
        <f>VLOOKUP(I$39,'11'!$B$93:$C$98,2,FALSE)</f>
        <v>100</v>
      </c>
      <c r="J40" s="485">
        <f>VLOOKUP(J$39,'11'!$B$93:$C$98,2,FALSE)</f>
        <v>0</v>
      </c>
    </row>
    <row r="41" spans="1:24" x14ac:dyDescent="0.3">
      <c r="A41" s="1" t="s">
        <v>805</v>
      </c>
      <c r="B41" s="488" t="str">
        <f t="shared" ref="B41:C41" si="4">B28</f>
        <v>KAZL-R.2</v>
      </c>
      <c r="C41" s="488">
        <f t="shared" si="4"/>
        <v>0</v>
      </c>
      <c r="D41" s="636">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3">
      <c r="A42" s="1" t="s">
        <v>821</v>
      </c>
      <c r="B42" s="488" t="str">
        <f t="shared" ref="B42:C42" si="6">B29</f>
        <v>KAZL-R.3</v>
      </c>
      <c r="C42" s="488">
        <f t="shared" si="6"/>
        <v>0</v>
      </c>
      <c r="D42" s="636">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3">
      <c r="A43" s="1" t="s">
        <v>837</v>
      </c>
      <c r="B43" s="488" t="str">
        <f t="shared" ref="B43:C43" si="7">B30</f>
        <v>KAZL-P.4</v>
      </c>
      <c r="C43" s="488">
        <f t="shared" si="7"/>
        <v>0</v>
      </c>
      <c r="D43" s="636">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3">
      <c r="A44" s="1" t="s">
        <v>853</v>
      </c>
      <c r="B44" s="488" t="str">
        <f t="shared" ref="B44:C44" si="8">B31</f>
        <v>KAZL-P.5</v>
      </c>
      <c r="C44" s="488">
        <f t="shared" si="8"/>
        <v>0</v>
      </c>
      <c r="D44" s="636">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3">
      <c r="A45" s="1" t="s">
        <v>869</v>
      </c>
      <c r="B45" s="488" t="str">
        <f t="shared" ref="B45:C45" si="9">B32</f>
        <v>KAZL-P.6</v>
      </c>
      <c r="C45" s="488">
        <f t="shared" si="9"/>
        <v>0</v>
      </c>
      <c r="D45" s="636">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3">
      <c r="A46" s="1" t="s">
        <v>885</v>
      </c>
      <c r="B46" s="488" t="str">
        <f t="shared" ref="B46:C46" si="10">B33</f>
        <v>KAZL-P.7</v>
      </c>
      <c r="C46" s="488">
        <f t="shared" si="10"/>
        <v>0</v>
      </c>
      <c r="D46" s="636">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3">
      <c r="A47" s="1" t="s">
        <v>901</v>
      </c>
      <c r="B47" s="488" t="str">
        <f t="shared" ref="B47:C47" si="11">B34</f>
        <v>KAZL-P.8</v>
      </c>
      <c r="C47" s="488">
        <f t="shared" si="11"/>
        <v>0</v>
      </c>
      <c r="D47" s="636">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3">
      <c r="A48" s="1" t="s">
        <v>917</v>
      </c>
      <c r="B48" s="488" t="str">
        <f t="shared" ref="B48:C48" si="12">B35</f>
        <v>KAZL-P.9</v>
      </c>
      <c r="C48" s="488">
        <f t="shared" si="12"/>
        <v>0</v>
      </c>
      <c r="D48" s="636">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3">
      <c r="A49" s="1" t="s">
        <v>933</v>
      </c>
      <c r="B49" s="488" t="str">
        <f t="shared" ref="B49:C49" si="13">B36</f>
        <v>KAZL-P.10</v>
      </c>
      <c r="C49" s="488">
        <f t="shared" si="13"/>
        <v>0</v>
      </c>
      <c r="D49" s="636">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3">
      <c r="C52" s="596" t="s">
        <v>1611</v>
      </c>
    </row>
    <row r="53" spans="1:10" x14ac:dyDescent="0.3">
      <c r="C53" s="229" t="s">
        <v>1612</v>
      </c>
    </row>
    <row r="54" spans="1:10" x14ac:dyDescent="0.3">
      <c r="C54" s="597" t="s">
        <v>1641</v>
      </c>
    </row>
    <row r="55" spans="1:10" ht="43.2" x14ac:dyDescent="0.3">
      <c r="C55" s="335" t="s">
        <v>1639</v>
      </c>
    </row>
  </sheetData>
  <phoneticPr fontId="8" type="noConversion"/>
  <dataValidations count="1">
    <dataValidation type="whole" allowBlank="1" showInputMessage="1" showErrorMessage="1" prompt="Įveskite sveiką skaičių. Maksimali reikšmė - 50" sqref="E8:X8" xr:uid="{848805BF-EB1B-4F33-858F-48DDB4A75BB5}">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20A1D-B1CA-48A7-9CE8-A5245B12356B}">
  <sheetPr>
    <tabColor theme="9"/>
  </sheetPr>
  <dimension ref="A1:AE78"/>
  <sheetViews>
    <sheetView topLeftCell="A64" zoomScaleNormal="100" workbookViewId="0">
      <selection activeCell="B1" sqref="B1"/>
    </sheetView>
  </sheetViews>
  <sheetFormatPr defaultColWidth="9.109375" defaultRowHeight="14.4" x14ac:dyDescent="0.3"/>
  <cols>
    <col min="1" max="1" width="8.6640625" style="13" customWidth="1"/>
    <col min="2" max="2" width="12.6640625" style="13" customWidth="1"/>
    <col min="3" max="3" width="70.5546875" style="13" customWidth="1"/>
    <col min="4" max="30" width="11.6640625" style="13" customWidth="1"/>
    <col min="31" max="31" width="32.6640625" style="13" customWidth="1"/>
    <col min="32" max="16384" width="9.109375" style="13"/>
  </cols>
  <sheetData>
    <row r="1" spans="1:31" s="42" customFormat="1" ht="18" x14ac:dyDescent="0.3">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3">
      <c r="A2" s="1"/>
      <c r="B2" s="1"/>
      <c r="C2" s="1"/>
      <c r="D2" s="1"/>
      <c r="E2" s="1"/>
      <c r="F2" s="1"/>
      <c r="G2" s="1"/>
      <c r="H2" s="1"/>
      <c r="I2" s="1"/>
      <c r="J2" s="1"/>
      <c r="K2" s="1"/>
      <c r="L2" s="605" t="s">
        <v>1612</v>
      </c>
      <c r="M2" s="1"/>
      <c r="N2" s="1"/>
      <c r="O2" s="1"/>
      <c r="P2" s="1"/>
      <c r="Q2" s="1"/>
      <c r="R2" s="1"/>
      <c r="S2" s="1"/>
      <c r="T2" s="1"/>
      <c r="U2" s="1"/>
      <c r="V2" s="1"/>
      <c r="W2" s="1"/>
      <c r="X2" s="1"/>
      <c r="Y2" s="1"/>
      <c r="Z2" s="1"/>
      <c r="AA2" s="1"/>
      <c r="AB2" s="1"/>
      <c r="AC2" s="1"/>
      <c r="AD2" s="1"/>
      <c r="AE2" s="1"/>
    </row>
    <row r="3" spans="1:31" x14ac:dyDescent="0.3">
      <c r="A3" s="1"/>
      <c r="B3" s="140" t="s">
        <v>1272</v>
      </c>
      <c r="C3" s="205" t="str">
        <f>'1'!C8</f>
        <v>KAZL</v>
      </c>
      <c r="D3" s="1"/>
      <c r="E3" s="1"/>
      <c r="F3" s="1"/>
      <c r="G3" s="1"/>
      <c r="H3" s="1"/>
      <c r="I3" s="1"/>
      <c r="J3" s="1"/>
      <c r="K3" s="1"/>
      <c r="L3" s="606" t="s">
        <v>1658</v>
      </c>
      <c r="M3" s="1"/>
      <c r="N3" s="1"/>
      <c r="O3" s="1"/>
      <c r="P3" s="1"/>
      <c r="Q3" s="1"/>
      <c r="R3" s="1"/>
      <c r="S3" s="1"/>
      <c r="T3" s="1"/>
      <c r="U3" s="1"/>
      <c r="V3" s="1"/>
      <c r="W3" s="1"/>
      <c r="X3" s="1"/>
      <c r="Y3" s="1"/>
      <c r="Z3" s="1"/>
      <c r="AA3" s="1"/>
      <c r="AB3" s="1"/>
      <c r="AC3" s="1"/>
      <c r="AD3" s="1"/>
      <c r="AE3" s="1"/>
    </row>
    <row r="4" spans="1:31" customFormat="1" x14ac:dyDescent="0.3">
      <c r="L4" s="605" t="s">
        <v>1639</v>
      </c>
    </row>
    <row r="5" spans="1:31" ht="43.2" x14ac:dyDescent="0.3">
      <c r="B5" s="21" t="s">
        <v>54</v>
      </c>
      <c r="C5" s="20" t="s">
        <v>53</v>
      </c>
      <c r="D5" s="768" t="s">
        <v>100</v>
      </c>
      <c r="E5" s="768"/>
      <c r="F5" s="768"/>
      <c r="G5" s="768"/>
      <c r="H5" s="768" t="s">
        <v>101</v>
      </c>
      <c r="I5" s="768"/>
      <c r="J5" s="768"/>
      <c r="K5" s="768"/>
    </row>
    <row r="6" spans="1:31" x14ac:dyDescent="0.3">
      <c r="B6" s="21"/>
      <c r="C6" s="20"/>
      <c r="D6" s="224" t="s">
        <v>96</v>
      </c>
      <c r="E6" s="224" t="s">
        <v>97</v>
      </c>
      <c r="F6" s="224" t="s">
        <v>98</v>
      </c>
      <c r="G6" s="224" t="s">
        <v>99</v>
      </c>
      <c r="H6" s="224" t="s">
        <v>96</v>
      </c>
      <c r="I6" s="224" t="s">
        <v>97</v>
      </c>
      <c r="J6" s="224" t="s">
        <v>98</v>
      </c>
      <c r="K6" s="224" t="s">
        <v>99</v>
      </c>
    </row>
    <row r="7" spans="1:31" x14ac:dyDescent="0.3">
      <c r="B7" s="692" t="s">
        <v>0</v>
      </c>
      <c r="C7" s="184" t="str">
        <f>'7'!C7</f>
        <v>Verslo kūrimas ir plėtra</v>
      </c>
      <c r="D7" s="693">
        <f>'15'!G8</f>
        <v>0</v>
      </c>
      <c r="E7" s="693">
        <f>'15'!H8</f>
        <v>0</v>
      </c>
      <c r="F7" s="693">
        <f>'15'!I8</f>
        <v>0</v>
      </c>
      <c r="G7" s="693">
        <f>'15'!J8</f>
        <v>140000</v>
      </c>
      <c r="H7" s="693">
        <f>'15'!K8</f>
        <v>0</v>
      </c>
      <c r="I7" s="693">
        <f>'15'!L8</f>
        <v>70000</v>
      </c>
      <c r="J7" s="693">
        <f>'15'!M8</f>
        <v>0</v>
      </c>
      <c r="K7" s="693">
        <f>'15'!N8</f>
        <v>0</v>
      </c>
    </row>
    <row r="8" spans="1:31" x14ac:dyDescent="0.3">
      <c r="B8" s="692" t="s">
        <v>1</v>
      </c>
      <c r="C8" s="184" t="str">
        <f>'7'!C8</f>
        <v>Bendruomeninio verslo kūrimas ir plėtra</v>
      </c>
      <c r="D8" s="693">
        <f>'15'!G9</f>
        <v>0</v>
      </c>
      <c r="E8" s="693">
        <f>'15'!H9</f>
        <v>0</v>
      </c>
      <c r="F8" s="693">
        <f>'15'!I9</f>
        <v>0</v>
      </c>
      <c r="G8" s="693">
        <f>'15'!J9</f>
        <v>0</v>
      </c>
      <c r="H8" s="693">
        <f>'15'!K9</f>
        <v>0</v>
      </c>
      <c r="I8" s="693">
        <f>'15'!L9</f>
        <v>88000</v>
      </c>
      <c r="J8" s="693">
        <f>'15'!M9</f>
        <v>0</v>
      </c>
      <c r="K8" s="693">
        <f>'15'!N9</f>
        <v>0</v>
      </c>
    </row>
    <row r="9" spans="1:31" x14ac:dyDescent="0.3">
      <c r="B9" s="692" t="s">
        <v>2</v>
      </c>
      <c r="C9" s="184" t="str">
        <f>'7'!C9</f>
        <v>Kaimų atnaujinimas ir plėtra</v>
      </c>
      <c r="D9" s="693">
        <f>'15'!G10</f>
        <v>0</v>
      </c>
      <c r="E9" s="693">
        <f>'15'!H10</f>
        <v>0</v>
      </c>
      <c r="F9" s="693">
        <f>'15'!I10</f>
        <v>0</v>
      </c>
      <c r="G9" s="693">
        <f>'15'!J10</f>
        <v>0</v>
      </c>
      <c r="H9" s="693">
        <f>'15'!K10</f>
        <v>22000</v>
      </c>
      <c r="I9" s="693">
        <f>'15'!L10</f>
        <v>0</v>
      </c>
      <c r="J9" s="693">
        <f>'15'!M10</f>
        <v>0</v>
      </c>
      <c r="K9" s="693">
        <f>'15'!N10</f>
        <v>0</v>
      </c>
    </row>
    <row r="10" spans="1:31" x14ac:dyDescent="0.3">
      <c r="B10" s="692" t="s">
        <v>3</v>
      </c>
      <c r="C10" s="184" t="str">
        <f>'7'!C10</f>
        <v>Bendruomeniškumą skatinančios veiklos</v>
      </c>
      <c r="D10" s="693">
        <f>'15'!G11</f>
        <v>0</v>
      </c>
      <c r="E10" s="693">
        <f>'15'!H11</f>
        <v>0</v>
      </c>
      <c r="F10" s="693">
        <f>'15'!I11</f>
        <v>0</v>
      </c>
      <c r="G10" s="693">
        <f>'15'!J11</f>
        <v>40923</v>
      </c>
      <c r="H10" s="693">
        <f>'15'!K11</f>
        <v>0</v>
      </c>
      <c r="I10" s="693">
        <f>'15'!L11</f>
        <v>0</v>
      </c>
      <c r="J10" s="693">
        <f>'15'!M11</f>
        <v>0</v>
      </c>
      <c r="K10" s="693">
        <f>'15'!N11</f>
        <v>40000</v>
      </c>
    </row>
    <row r="11" spans="1:31" x14ac:dyDescent="0.3">
      <c r="B11" s="692" t="s">
        <v>4</v>
      </c>
      <c r="C11" s="184" t="str">
        <f>'7'!C11</f>
        <v>Tarptautinis VVG bendradarbiavimas</v>
      </c>
      <c r="D11" s="693">
        <f>'15'!G12</f>
        <v>0</v>
      </c>
      <c r="E11" s="693">
        <f>'15'!H12</f>
        <v>0</v>
      </c>
      <c r="F11" s="693">
        <f>'15'!I12</f>
        <v>0</v>
      </c>
      <c r="G11" s="693">
        <f>'15'!J12</f>
        <v>0</v>
      </c>
      <c r="H11" s="693">
        <f>'15'!K12</f>
        <v>0</v>
      </c>
      <c r="I11" s="693">
        <f>'15'!L12</f>
        <v>0</v>
      </c>
      <c r="J11" s="693">
        <f>'15'!M12</f>
        <v>0</v>
      </c>
      <c r="K11" s="693">
        <f>'15'!N12</f>
        <v>0</v>
      </c>
    </row>
    <row r="12" spans="1:31" x14ac:dyDescent="0.3">
      <c r="B12" s="692" t="s">
        <v>5</v>
      </c>
      <c r="C12" s="184">
        <f>'7'!C12</f>
        <v>0</v>
      </c>
      <c r="D12" s="693">
        <f>'15'!G13</f>
        <v>0</v>
      </c>
      <c r="E12" s="693">
        <f>'15'!H13</f>
        <v>0</v>
      </c>
      <c r="F12" s="693">
        <f>'15'!I13</f>
        <v>0</v>
      </c>
      <c r="G12" s="693">
        <f>'15'!J13</f>
        <v>0</v>
      </c>
      <c r="H12" s="693">
        <f>'15'!K13</f>
        <v>0</v>
      </c>
      <c r="I12" s="693">
        <f>'15'!L13</f>
        <v>0</v>
      </c>
      <c r="J12" s="693">
        <f>'15'!M13</f>
        <v>0</v>
      </c>
      <c r="K12" s="693">
        <f>'15'!N13</f>
        <v>0</v>
      </c>
    </row>
    <row r="13" spans="1:31" x14ac:dyDescent="0.3">
      <c r="B13" s="692" t="s">
        <v>6</v>
      </c>
      <c r="C13" s="184">
        <f>'7'!C13</f>
        <v>0</v>
      </c>
      <c r="D13" s="693">
        <f>'15'!G14</f>
        <v>0</v>
      </c>
      <c r="E13" s="693">
        <f>'15'!H14</f>
        <v>0</v>
      </c>
      <c r="F13" s="693">
        <f>'15'!I14</f>
        <v>0</v>
      </c>
      <c r="G13" s="693">
        <f>'15'!J14</f>
        <v>0</v>
      </c>
      <c r="H13" s="693">
        <f>'15'!K14</f>
        <v>0</v>
      </c>
      <c r="I13" s="693">
        <f>'15'!L14</f>
        <v>0</v>
      </c>
      <c r="J13" s="693">
        <f>'15'!M14</f>
        <v>0</v>
      </c>
      <c r="K13" s="693">
        <f>'15'!N14</f>
        <v>0</v>
      </c>
    </row>
    <row r="14" spans="1:31" x14ac:dyDescent="0.3">
      <c r="B14" s="692" t="s">
        <v>7</v>
      </c>
      <c r="C14" s="184">
        <f>'7'!C14</f>
        <v>0</v>
      </c>
      <c r="D14" s="693">
        <f>'15'!G15</f>
        <v>0</v>
      </c>
      <c r="E14" s="693">
        <f>'15'!H15</f>
        <v>0</v>
      </c>
      <c r="F14" s="693">
        <f>'15'!I15</f>
        <v>0</v>
      </c>
      <c r="G14" s="693">
        <f>'15'!J15</f>
        <v>0</v>
      </c>
      <c r="H14" s="693">
        <f>'15'!K15</f>
        <v>0</v>
      </c>
      <c r="I14" s="693">
        <f>'15'!L15</f>
        <v>0</v>
      </c>
      <c r="J14" s="693">
        <f>'15'!M15</f>
        <v>0</v>
      </c>
      <c r="K14" s="693">
        <f>'15'!N15</f>
        <v>0</v>
      </c>
    </row>
    <row r="15" spans="1:31" x14ac:dyDescent="0.3">
      <c r="B15" s="692" t="s">
        <v>8</v>
      </c>
      <c r="C15" s="184">
        <f>'7'!C15</f>
        <v>0</v>
      </c>
      <c r="D15" s="693">
        <f>'15'!G16</f>
        <v>0</v>
      </c>
      <c r="E15" s="693">
        <f>'15'!H16</f>
        <v>0</v>
      </c>
      <c r="F15" s="693">
        <f>'15'!I16</f>
        <v>0</v>
      </c>
      <c r="G15" s="693">
        <f>'15'!J16</f>
        <v>0</v>
      </c>
      <c r="H15" s="693">
        <f>'15'!K16</f>
        <v>0</v>
      </c>
      <c r="I15" s="693">
        <f>'15'!L16</f>
        <v>0</v>
      </c>
      <c r="J15" s="693">
        <f>'15'!M16</f>
        <v>0</v>
      </c>
      <c r="K15" s="693">
        <f>'15'!N16</f>
        <v>0</v>
      </c>
    </row>
    <row r="16" spans="1:31" x14ac:dyDescent="0.3">
      <c r="B16" s="692" t="s">
        <v>9</v>
      </c>
      <c r="C16" s="184">
        <f>'7'!C16</f>
        <v>0</v>
      </c>
      <c r="D16" s="693">
        <f>'15'!G17</f>
        <v>0</v>
      </c>
      <c r="E16" s="693">
        <f>'15'!H17</f>
        <v>0</v>
      </c>
      <c r="F16" s="693">
        <f>'15'!I17</f>
        <v>0</v>
      </c>
      <c r="G16" s="693">
        <f>'15'!J17</f>
        <v>0</v>
      </c>
      <c r="H16" s="693">
        <f>'15'!K17</f>
        <v>0</v>
      </c>
      <c r="I16" s="693">
        <f>'15'!L17</f>
        <v>0</v>
      </c>
      <c r="J16" s="693">
        <f>'15'!M17</f>
        <v>0</v>
      </c>
      <c r="K16" s="693">
        <f>'15'!N17</f>
        <v>0</v>
      </c>
    </row>
    <row r="17" spans="2:11" x14ac:dyDescent="0.3">
      <c r="B17" s="692" t="s">
        <v>43</v>
      </c>
      <c r="C17" s="184">
        <f>'7'!C17</f>
        <v>0</v>
      </c>
      <c r="D17" s="693">
        <f>'15'!G18</f>
        <v>0</v>
      </c>
      <c r="E17" s="693">
        <f>'15'!H18</f>
        <v>0</v>
      </c>
      <c r="F17" s="693">
        <f>'15'!I18</f>
        <v>0</v>
      </c>
      <c r="G17" s="693">
        <f>'15'!J18</f>
        <v>0</v>
      </c>
      <c r="H17" s="693">
        <f>'15'!K18</f>
        <v>0</v>
      </c>
      <c r="I17" s="693">
        <f>'15'!L18</f>
        <v>0</v>
      </c>
      <c r="J17" s="693">
        <f>'15'!M18</f>
        <v>0</v>
      </c>
      <c r="K17" s="693">
        <f>'15'!N18</f>
        <v>0</v>
      </c>
    </row>
    <row r="18" spans="2:11" x14ac:dyDescent="0.3">
      <c r="B18" s="692" t="s">
        <v>44</v>
      </c>
      <c r="C18" s="184">
        <f>'7'!C18</f>
        <v>0</v>
      </c>
      <c r="D18" s="693">
        <f>'15'!G19</f>
        <v>0</v>
      </c>
      <c r="E18" s="693">
        <f>'15'!H19</f>
        <v>0</v>
      </c>
      <c r="F18" s="693">
        <f>'15'!I19</f>
        <v>0</v>
      </c>
      <c r="G18" s="693">
        <f>'15'!J19</f>
        <v>0</v>
      </c>
      <c r="H18" s="693">
        <f>'15'!K19</f>
        <v>0</v>
      </c>
      <c r="I18" s="693">
        <f>'15'!L19</f>
        <v>0</v>
      </c>
      <c r="J18" s="693">
        <f>'15'!M19</f>
        <v>0</v>
      </c>
      <c r="K18" s="693">
        <f>'15'!N19</f>
        <v>0</v>
      </c>
    </row>
    <row r="19" spans="2:11" x14ac:dyDescent="0.3">
      <c r="B19" s="692" t="s">
        <v>45</v>
      </c>
      <c r="C19" s="184">
        <f>'7'!C19</f>
        <v>0</v>
      </c>
      <c r="D19" s="693">
        <f>'15'!G20</f>
        <v>0</v>
      </c>
      <c r="E19" s="693">
        <f>'15'!H20</f>
        <v>0</v>
      </c>
      <c r="F19" s="693">
        <f>'15'!I20</f>
        <v>0</v>
      </c>
      <c r="G19" s="693">
        <f>'15'!J20</f>
        <v>0</v>
      </c>
      <c r="H19" s="693">
        <f>'15'!K20</f>
        <v>0</v>
      </c>
      <c r="I19" s="693">
        <f>'15'!L20</f>
        <v>0</v>
      </c>
      <c r="J19" s="693">
        <f>'15'!M20</f>
        <v>0</v>
      </c>
      <c r="K19" s="693">
        <f>'15'!N20</f>
        <v>0</v>
      </c>
    </row>
    <row r="20" spans="2:11" x14ac:dyDescent="0.3">
      <c r="B20" s="692" t="s">
        <v>46</v>
      </c>
      <c r="C20" s="184">
        <f>'7'!C20</f>
        <v>0</v>
      </c>
      <c r="D20" s="693">
        <f>'15'!G21</f>
        <v>0</v>
      </c>
      <c r="E20" s="693">
        <f>'15'!H21</f>
        <v>0</v>
      </c>
      <c r="F20" s="693">
        <f>'15'!I21</f>
        <v>0</v>
      </c>
      <c r="G20" s="693">
        <f>'15'!J21</f>
        <v>0</v>
      </c>
      <c r="H20" s="693">
        <f>'15'!K21</f>
        <v>0</v>
      </c>
      <c r="I20" s="693">
        <f>'15'!L21</f>
        <v>0</v>
      </c>
      <c r="J20" s="693">
        <f>'15'!M21</f>
        <v>0</v>
      </c>
      <c r="K20" s="693">
        <f>'15'!N21</f>
        <v>0</v>
      </c>
    </row>
    <row r="21" spans="2:11" x14ac:dyDescent="0.3">
      <c r="B21" s="692" t="s">
        <v>47</v>
      </c>
      <c r="C21" s="184">
        <f>'7'!C21</f>
        <v>0</v>
      </c>
      <c r="D21" s="693">
        <f>'15'!G22</f>
        <v>0</v>
      </c>
      <c r="E21" s="693">
        <f>'15'!H22</f>
        <v>0</v>
      </c>
      <c r="F21" s="693">
        <f>'15'!I22</f>
        <v>0</v>
      </c>
      <c r="G21" s="693">
        <f>'15'!J22</f>
        <v>0</v>
      </c>
      <c r="H21" s="693">
        <f>'15'!K22</f>
        <v>0</v>
      </c>
      <c r="I21" s="693">
        <f>'15'!L22</f>
        <v>0</v>
      </c>
      <c r="J21" s="693">
        <f>'15'!M22</f>
        <v>0</v>
      </c>
      <c r="K21" s="693">
        <f>'15'!N22</f>
        <v>0</v>
      </c>
    </row>
    <row r="22" spans="2:11" x14ac:dyDescent="0.3">
      <c r="B22" s="692" t="s">
        <v>48</v>
      </c>
      <c r="C22" s="184">
        <f>'7'!C22</f>
        <v>0</v>
      </c>
      <c r="D22" s="693">
        <f>'15'!G23</f>
        <v>0</v>
      </c>
      <c r="E22" s="693">
        <f>'15'!H23</f>
        <v>0</v>
      </c>
      <c r="F22" s="693">
        <f>'15'!I23</f>
        <v>0</v>
      </c>
      <c r="G22" s="693">
        <f>'15'!J23</f>
        <v>0</v>
      </c>
      <c r="H22" s="693">
        <f>'15'!K23</f>
        <v>0</v>
      </c>
      <c r="I22" s="693">
        <f>'15'!L23</f>
        <v>0</v>
      </c>
      <c r="J22" s="693">
        <f>'15'!M23</f>
        <v>0</v>
      </c>
      <c r="K22" s="693">
        <f>'15'!N23</f>
        <v>0</v>
      </c>
    </row>
    <row r="23" spans="2:11" x14ac:dyDescent="0.3">
      <c r="B23" s="692" t="s">
        <v>49</v>
      </c>
      <c r="C23" s="184">
        <f>'7'!C23</f>
        <v>0</v>
      </c>
      <c r="D23" s="693">
        <f>'15'!G24</f>
        <v>0</v>
      </c>
      <c r="E23" s="693">
        <f>'15'!H24</f>
        <v>0</v>
      </c>
      <c r="F23" s="693">
        <f>'15'!I24</f>
        <v>0</v>
      </c>
      <c r="G23" s="693">
        <f>'15'!J24</f>
        <v>0</v>
      </c>
      <c r="H23" s="693">
        <f>'15'!K24</f>
        <v>0</v>
      </c>
      <c r="I23" s="693">
        <f>'15'!L24</f>
        <v>0</v>
      </c>
      <c r="J23" s="693">
        <f>'15'!M24</f>
        <v>0</v>
      </c>
      <c r="K23" s="693">
        <f>'15'!N24</f>
        <v>0</v>
      </c>
    </row>
    <row r="24" spans="2:11" x14ac:dyDescent="0.3">
      <c r="B24" s="692" t="s">
        <v>50</v>
      </c>
      <c r="C24" s="184">
        <f>'7'!C24</f>
        <v>0</v>
      </c>
      <c r="D24" s="693">
        <f>'15'!G25</f>
        <v>0</v>
      </c>
      <c r="E24" s="693">
        <f>'15'!H25</f>
        <v>0</v>
      </c>
      <c r="F24" s="693">
        <f>'15'!I25</f>
        <v>0</v>
      </c>
      <c r="G24" s="693">
        <f>'15'!J25</f>
        <v>0</v>
      </c>
      <c r="H24" s="693">
        <f>'15'!K25</f>
        <v>0</v>
      </c>
      <c r="I24" s="693">
        <f>'15'!L25</f>
        <v>0</v>
      </c>
      <c r="J24" s="693">
        <f>'15'!M25</f>
        <v>0</v>
      </c>
      <c r="K24" s="693">
        <f>'15'!N25</f>
        <v>0</v>
      </c>
    </row>
    <row r="25" spans="2:11" x14ac:dyDescent="0.3">
      <c r="B25" s="692" t="s">
        <v>51</v>
      </c>
      <c r="C25" s="184">
        <f>'7'!C25</f>
        <v>0</v>
      </c>
      <c r="D25" s="693">
        <f>'15'!G26</f>
        <v>0</v>
      </c>
      <c r="E25" s="693">
        <f>'15'!H26</f>
        <v>0</v>
      </c>
      <c r="F25" s="693">
        <f>'15'!I26</f>
        <v>0</v>
      </c>
      <c r="G25" s="693">
        <f>'15'!J26</f>
        <v>0</v>
      </c>
      <c r="H25" s="693">
        <f>'15'!K26</f>
        <v>0</v>
      </c>
      <c r="I25" s="693">
        <f>'15'!L26</f>
        <v>0</v>
      </c>
      <c r="J25" s="693">
        <f>'15'!M26</f>
        <v>0</v>
      </c>
      <c r="K25" s="693">
        <f>'15'!N26</f>
        <v>0</v>
      </c>
    </row>
    <row r="26" spans="2:11" x14ac:dyDescent="0.3">
      <c r="B26" s="692" t="s">
        <v>52</v>
      </c>
      <c r="C26" s="184">
        <f>'7'!C26</f>
        <v>0</v>
      </c>
      <c r="D26" s="693">
        <f>'15'!G27</f>
        <v>0</v>
      </c>
      <c r="E26" s="693">
        <f>'15'!H27</f>
        <v>0</v>
      </c>
      <c r="F26" s="693">
        <f>'15'!I27</f>
        <v>0</v>
      </c>
      <c r="G26" s="693">
        <f>'15'!J27</f>
        <v>0</v>
      </c>
      <c r="H26" s="693">
        <f>'15'!K27</f>
        <v>0</v>
      </c>
      <c r="I26" s="693">
        <f>'15'!L27</f>
        <v>0</v>
      </c>
      <c r="J26" s="693">
        <f>'15'!M27</f>
        <v>0</v>
      </c>
      <c r="K26" s="693">
        <f>'15'!N27</f>
        <v>0</v>
      </c>
    </row>
    <row r="27" spans="2:11" x14ac:dyDescent="0.3">
      <c r="B27" s="23"/>
      <c r="C27" s="23" t="s">
        <v>160</v>
      </c>
      <c r="D27" s="695">
        <f>'15'!G28</f>
        <v>0</v>
      </c>
      <c r="E27" s="695">
        <f>'15'!H28</f>
        <v>0</v>
      </c>
      <c r="F27" s="695">
        <f>'15'!I28</f>
        <v>0</v>
      </c>
      <c r="G27" s="695">
        <f>'15'!J28</f>
        <v>180923</v>
      </c>
      <c r="H27" s="695">
        <f>'15'!K28</f>
        <v>22000</v>
      </c>
      <c r="I27" s="695">
        <f>'15'!L28</f>
        <v>158000</v>
      </c>
      <c r="J27" s="695">
        <f>'15'!M28</f>
        <v>0</v>
      </c>
      <c r="K27" s="695">
        <f>'15'!N28</f>
        <v>40000</v>
      </c>
    </row>
    <row r="28" spans="2:11" ht="30" customHeight="1" x14ac:dyDescent="0.3">
      <c r="B28" s="696" t="s">
        <v>1295</v>
      </c>
      <c r="C28" s="767" t="str">
        <f>'15'!C29</f>
        <v>Faktinis kvietimų skaičius konkrečiais metais gali nesutapti su lentelėje nurodytu. Konkrečių metų kvietimai suplanuojami rengiant metinį kvietimų grafiką, kuris skelbiamas VVG svetainėje.</v>
      </c>
      <c r="D28" s="767"/>
      <c r="E28" s="767"/>
      <c r="F28" s="767"/>
      <c r="G28" s="767"/>
      <c r="H28" s="767"/>
      <c r="I28" s="767"/>
      <c r="J28" s="767"/>
      <c r="K28" s="767"/>
    </row>
    <row r="29" spans="2:11" ht="15.75" customHeight="1" x14ac:dyDescent="0.3"/>
    <row r="30" spans="2:11" ht="43.2" x14ac:dyDescent="0.3">
      <c r="B30" s="21" t="s">
        <v>54</v>
      </c>
      <c r="C30" s="20" t="s">
        <v>53</v>
      </c>
      <c r="D30" s="768" t="s">
        <v>102</v>
      </c>
      <c r="E30" s="768"/>
      <c r="F30" s="768"/>
      <c r="G30" s="768"/>
      <c r="H30" s="768" t="s">
        <v>103</v>
      </c>
      <c r="I30" s="768"/>
      <c r="J30" s="768"/>
      <c r="K30" s="768"/>
    </row>
    <row r="31" spans="2:11" x14ac:dyDescent="0.3">
      <c r="B31" s="21"/>
      <c r="C31" s="20"/>
      <c r="D31" s="224" t="s">
        <v>96</v>
      </c>
      <c r="E31" s="224" t="s">
        <v>97</v>
      </c>
      <c r="F31" s="224" t="s">
        <v>98</v>
      </c>
      <c r="G31" s="224" t="s">
        <v>99</v>
      </c>
      <c r="H31" s="224" t="s">
        <v>96</v>
      </c>
      <c r="I31" s="224" t="s">
        <v>97</v>
      </c>
      <c r="J31" s="224" t="s">
        <v>98</v>
      </c>
      <c r="K31" s="224" t="s">
        <v>99</v>
      </c>
    </row>
    <row r="32" spans="2:11" x14ac:dyDescent="0.3">
      <c r="B32" s="692" t="s">
        <v>0</v>
      </c>
      <c r="C32" s="184" t="str">
        <f>C7</f>
        <v>Verslo kūrimas ir plėtra</v>
      </c>
      <c r="D32" s="693">
        <f>'15'!O8</f>
        <v>70000</v>
      </c>
      <c r="E32" s="693">
        <f>'15'!P8</f>
        <v>70000</v>
      </c>
      <c r="F32" s="693">
        <f>'15'!Q8</f>
        <v>0</v>
      </c>
      <c r="G32" s="693">
        <f>'15'!R8</f>
        <v>0</v>
      </c>
      <c r="H32" s="693">
        <f>'15'!S8</f>
        <v>70000</v>
      </c>
      <c r="I32" s="693">
        <f>'15'!T8</f>
        <v>0</v>
      </c>
      <c r="J32" s="693">
        <f>'15'!U8</f>
        <v>70000</v>
      </c>
      <c r="K32" s="693">
        <f>'15'!V8</f>
        <v>0</v>
      </c>
    </row>
    <row r="33" spans="2:11" x14ac:dyDescent="0.3">
      <c r="B33" s="692" t="s">
        <v>1</v>
      </c>
      <c r="C33" s="184" t="str">
        <f t="shared" ref="C33:C51" si="0">C8</f>
        <v>Bendruomeninio verslo kūrimas ir plėtra</v>
      </c>
      <c r="D33" s="693">
        <f>'15'!O9</f>
        <v>88000</v>
      </c>
      <c r="E33" s="693">
        <f>'15'!P9</f>
        <v>0</v>
      </c>
      <c r="F33" s="693">
        <f>'15'!Q9</f>
        <v>0</v>
      </c>
      <c r="G33" s="693">
        <f>'15'!R9</f>
        <v>0</v>
      </c>
      <c r="H33" s="693">
        <f>'15'!S9</f>
        <v>88000</v>
      </c>
      <c r="I33" s="693">
        <f>'15'!T9</f>
        <v>0</v>
      </c>
      <c r="J33" s="693">
        <f>'15'!U9</f>
        <v>0</v>
      </c>
      <c r="K33" s="693">
        <f>'15'!V9</f>
        <v>0</v>
      </c>
    </row>
    <row r="34" spans="2:11" x14ac:dyDescent="0.3">
      <c r="B34" s="692" t="s">
        <v>2</v>
      </c>
      <c r="C34" s="184" t="str">
        <f t="shared" si="0"/>
        <v>Kaimų atnaujinimas ir plėtra</v>
      </c>
      <c r="D34" s="693">
        <f>'15'!O10</f>
        <v>22000</v>
      </c>
      <c r="E34" s="693">
        <f>'15'!P10</f>
        <v>0</v>
      </c>
      <c r="F34" s="693">
        <f>'15'!Q10</f>
        <v>0</v>
      </c>
      <c r="G34" s="693">
        <f>'15'!R10</f>
        <v>0</v>
      </c>
      <c r="H34" s="693">
        <f>'15'!S10</f>
        <v>0</v>
      </c>
      <c r="I34" s="693">
        <f>'15'!T10</f>
        <v>0</v>
      </c>
      <c r="J34" s="693">
        <f>'15'!U10</f>
        <v>0</v>
      </c>
      <c r="K34" s="693">
        <f>'15'!V10</f>
        <v>0</v>
      </c>
    </row>
    <row r="35" spans="2:11" x14ac:dyDescent="0.3">
      <c r="B35" s="692" t="s">
        <v>3</v>
      </c>
      <c r="C35" s="184" t="str">
        <f t="shared" si="0"/>
        <v>Bendruomeniškumą skatinančios veiklos</v>
      </c>
      <c r="D35" s="693">
        <f>'15'!O11</f>
        <v>0</v>
      </c>
      <c r="E35" s="693">
        <f>'15'!P11</f>
        <v>0</v>
      </c>
      <c r="F35" s="693">
        <f>'15'!Q11</f>
        <v>0</v>
      </c>
      <c r="G35" s="693">
        <f>'15'!R11</f>
        <v>40000</v>
      </c>
      <c r="H35" s="693">
        <f>'15'!S11</f>
        <v>0</v>
      </c>
      <c r="I35" s="693">
        <f>'15'!T11</f>
        <v>0</v>
      </c>
      <c r="J35" s="693">
        <f>'15'!U11</f>
        <v>0</v>
      </c>
      <c r="K35" s="693">
        <f>'15'!V11</f>
        <v>40000</v>
      </c>
    </row>
    <row r="36" spans="2:11" x14ac:dyDescent="0.3">
      <c r="B36" s="692" t="s">
        <v>4</v>
      </c>
      <c r="C36" s="184" t="str">
        <f t="shared" si="0"/>
        <v>Tarptautinis VVG bendradarbiavimas</v>
      </c>
      <c r="D36" s="693">
        <f>'15'!O12</f>
        <v>0</v>
      </c>
      <c r="E36" s="693">
        <f>'15'!P12</f>
        <v>0</v>
      </c>
      <c r="F36" s="693">
        <f>'15'!Q12</f>
        <v>0</v>
      </c>
      <c r="G36" s="693">
        <f>'15'!R12</f>
        <v>0</v>
      </c>
      <c r="H36" s="693">
        <f>'15'!S12</f>
        <v>0</v>
      </c>
      <c r="I36" s="693">
        <f>'15'!T12</f>
        <v>0</v>
      </c>
      <c r="J36" s="693">
        <f>'15'!U12</f>
        <v>0</v>
      </c>
      <c r="K36" s="693">
        <f>'15'!V12</f>
        <v>0</v>
      </c>
    </row>
    <row r="37" spans="2:11" x14ac:dyDescent="0.3">
      <c r="B37" s="692" t="s">
        <v>5</v>
      </c>
      <c r="C37" s="184">
        <f t="shared" si="0"/>
        <v>0</v>
      </c>
      <c r="D37" s="693">
        <f>'15'!O13</f>
        <v>0</v>
      </c>
      <c r="E37" s="693">
        <f>'15'!P13</f>
        <v>0</v>
      </c>
      <c r="F37" s="693">
        <f>'15'!Q13</f>
        <v>0</v>
      </c>
      <c r="G37" s="693">
        <f>'15'!R13</f>
        <v>0</v>
      </c>
      <c r="H37" s="693">
        <f>'15'!S13</f>
        <v>0</v>
      </c>
      <c r="I37" s="693">
        <f>'15'!T13</f>
        <v>0</v>
      </c>
      <c r="J37" s="693">
        <f>'15'!U13</f>
        <v>0</v>
      </c>
      <c r="K37" s="693">
        <f>'15'!V13</f>
        <v>0</v>
      </c>
    </row>
    <row r="38" spans="2:11" x14ac:dyDescent="0.3">
      <c r="B38" s="692" t="s">
        <v>6</v>
      </c>
      <c r="C38" s="184">
        <f t="shared" si="0"/>
        <v>0</v>
      </c>
      <c r="D38" s="693">
        <f>'15'!O14</f>
        <v>0</v>
      </c>
      <c r="E38" s="693">
        <f>'15'!P14</f>
        <v>0</v>
      </c>
      <c r="F38" s="693">
        <f>'15'!Q14</f>
        <v>0</v>
      </c>
      <c r="G38" s="693">
        <f>'15'!R14</f>
        <v>0</v>
      </c>
      <c r="H38" s="693">
        <f>'15'!S14</f>
        <v>0</v>
      </c>
      <c r="I38" s="693">
        <f>'15'!T14</f>
        <v>0</v>
      </c>
      <c r="J38" s="693">
        <f>'15'!U14</f>
        <v>0</v>
      </c>
      <c r="K38" s="693">
        <f>'15'!V14</f>
        <v>0</v>
      </c>
    </row>
    <row r="39" spans="2:11" x14ac:dyDescent="0.3">
      <c r="B39" s="692" t="s">
        <v>7</v>
      </c>
      <c r="C39" s="184">
        <f t="shared" si="0"/>
        <v>0</v>
      </c>
      <c r="D39" s="693">
        <f>'15'!O15</f>
        <v>0</v>
      </c>
      <c r="E39" s="693">
        <f>'15'!P15</f>
        <v>0</v>
      </c>
      <c r="F39" s="693">
        <f>'15'!Q15</f>
        <v>0</v>
      </c>
      <c r="G39" s="693">
        <f>'15'!R15</f>
        <v>0</v>
      </c>
      <c r="H39" s="693">
        <f>'15'!S15</f>
        <v>0</v>
      </c>
      <c r="I39" s="693">
        <f>'15'!T15</f>
        <v>0</v>
      </c>
      <c r="J39" s="693">
        <f>'15'!U15</f>
        <v>0</v>
      </c>
      <c r="K39" s="693">
        <f>'15'!V15</f>
        <v>0</v>
      </c>
    </row>
    <row r="40" spans="2:11" x14ac:dyDescent="0.3">
      <c r="B40" s="692" t="s">
        <v>8</v>
      </c>
      <c r="C40" s="184">
        <f t="shared" si="0"/>
        <v>0</v>
      </c>
      <c r="D40" s="693">
        <f>'15'!O16</f>
        <v>0</v>
      </c>
      <c r="E40" s="693">
        <f>'15'!P16</f>
        <v>0</v>
      </c>
      <c r="F40" s="693">
        <f>'15'!Q16</f>
        <v>0</v>
      </c>
      <c r="G40" s="693">
        <f>'15'!R16</f>
        <v>0</v>
      </c>
      <c r="H40" s="693">
        <f>'15'!S16</f>
        <v>0</v>
      </c>
      <c r="I40" s="693">
        <f>'15'!T16</f>
        <v>0</v>
      </c>
      <c r="J40" s="693">
        <f>'15'!U16</f>
        <v>0</v>
      </c>
      <c r="K40" s="693">
        <f>'15'!V16</f>
        <v>0</v>
      </c>
    </row>
    <row r="41" spans="2:11" x14ac:dyDescent="0.3">
      <c r="B41" s="692" t="s">
        <v>9</v>
      </c>
      <c r="C41" s="184">
        <f t="shared" si="0"/>
        <v>0</v>
      </c>
      <c r="D41" s="693">
        <f>'15'!O17</f>
        <v>0</v>
      </c>
      <c r="E41" s="693">
        <f>'15'!P17</f>
        <v>0</v>
      </c>
      <c r="F41" s="693">
        <f>'15'!Q17</f>
        <v>0</v>
      </c>
      <c r="G41" s="693">
        <f>'15'!R17</f>
        <v>0</v>
      </c>
      <c r="H41" s="693">
        <f>'15'!S17</f>
        <v>0</v>
      </c>
      <c r="I41" s="693">
        <f>'15'!T17</f>
        <v>0</v>
      </c>
      <c r="J41" s="693">
        <f>'15'!U17</f>
        <v>0</v>
      </c>
      <c r="K41" s="693">
        <f>'15'!V17</f>
        <v>0</v>
      </c>
    </row>
    <row r="42" spans="2:11" x14ac:dyDescent="0.3">
      <c r="B42" s="692" t="s">
        <v>43</v>
      </c>
      <c r="C42" s="184">
        <f t="shared" si="0"/>
        <v>0</v>
      </c>
      <c r="D42" s="693">
        <f>'15'!O18</f>
        <v>0</v>
      </c>
      <c r="E42" s="693">
        <f>'15'!P18</f>
        <v>0</v>
      </c>
      <c r="F42" s="693">
        <f>'15'!Q18</f>
        <v>0</v>
      </c>
      <c r="G42" s="693">
        <f>'15'!R18</f>
        <v>0</v>
      </c>
      <c r="H42" s="693">
        <f>'15'!S18</f>
        <v>0</v>
      </c>
      <c r="I42" s="693">
        <f>'15'!T18</f>
        <v>0</v>
      </c>
      <c r="J42" s="693">
        <f>'15'!U18</f>
        <v>0</v>
      </c>
      <c r="K42" s="693">
        <f>'15'!V18</f>
        <v>0</v>
      </c>
    </row>
    <row r="43" spans="2:11" x14ac:dyDescent="0.3">
      <c r="B43" s="692" t="s">
        <v>44</v>
      </c>
      <c r="C43" s="184">
        <f t="shared" si="0"/>
        <v>0</v>
      </c>
      <c r="D43" s="693">
        <f>'15'!O19</f>
        <v>0</v>
      </c>
      <c r="E43" s="693">
        <f>'15'!P19</f>
        <v>0</v>
      </c>
      <c r="F43" s="693">
        <f>'15'!Q19</f>
        <v>0</v>
      </c>
      <c r="G43" s="693">
        <f>'15'!R19</f>
        <v>0</v>
      </c>
      <c r="H43" s="693">
        <f>'15'!S19</f>
        <v>0</v>
      </c>
      <c r="I43" s="693">
        <f>'15'!T19</f>
        <v>0</v>
      </c>
      <c r="J43" s="693">
        <f>'15'!U19</f>
        <v>0</v>
      </c>
      <c r="K43" s="693">
        <f>'15'!V19</f>
        <v>0</v>
      </c>
    </row>
    <row r="44" spans="2:11" x14ac:dyDescent="0.3">
      <c r="B44" s="692" t="s">
        <v>45</v>
      </c>
      <c r="C44" s="184">
        <f t="shared" si="0"/>
        <v>0</v>
      </c>
      <c r="D44" s="693">
        <f>'15'!O20</f>
        <v>0</v>
      </c>
      <c r="E44" s="693">
        <f>'15'!P20</f>
        <v>0</v>
      </c>
      <c r="F44" s="693">
        <f>'15'!Q20</f>
        <v>0</v>
      </c>
      <c r="G44" s="693">
        <f>'15'!R20</f>
        <v>0</v>
      </c>
      <c r="H44" s="693">
        <f>'15'!S20</f>
        <v>0</v>
      </c>
      <c r="I44" s="693">
        <f>'15'!T20</f>
        <v>0</v>
      </c>
      <c r="J44" s="693">
        <f>'15'!U20</f>
        <v>0</v>
      </c>
      <c r="K44" s="693">
        <f>'15'!V20</f>
        <v>0</v>
      </c>
    </row>
    <row r="45" spans="2:11" x14ac:dyDescent="0.3">
      <c r="B45" s="692" t="s">
        <v>46</v>
      </c>
      <c r="C45" s="184">
        <f t="shared" si="0"/>
        <v>0</v>
      </c>
      <c r="D45" s="693">
        <f>'15'!O21</f>
        <v>0</v>
      </c>
      <c r="E45" s="693">
        <f>'15'!P21</f>
        <v>0</v>
      </c>
      <c r="F45" s="693">
        <f>'15'!Q21</f>
        <v>0</v>
      </c>
      <c r="G45" s="693">
        <f>'15'!R21</f>
        <v>0</v>
      </c>
      <c r="H45" s="693">
        <f>'15'!S21</f>
        <v>0</v>
      </c>
      <c r="I45" s="693">
        <f>'15'!T21</f>
        <v>0</v>
      </c>
      <c r="J45" s="693">
        <f>'15'!U21</f>
        <v>0</v>
      </c>
      <c r="K45" s="693">
        <f>'15'!V21</f>
        <v>0</v>
      </c>
    </row>
    <row r="46" spans="2:11" x14ac:dyDescent="0.3">
      <c r="B46" s="692" t="s">
        <v>47</v>
      </c>
      <c r="C46" s="184">
        <f t="shared" si="0"/>
        <v>0</v>
      </c>
      <c r="D46" s="693">
        <f>'15'!O22</f>
        <v>0</v>
      </c>
      <c r="E46" s="693">
        <f>'15'!P22</f>
        <v>0</v>
      </c>
      <c r="F46" s="693">
        <f>'15'!Q22</f>
        <v>0</v>
      </c>
      <c r="G46" s="693">
        <f>'15'!R22</f>
        <v>0</v>
      </c>
      <c r="H46" s="693">
        <f>'15'!S22</f>
        <v>0</v>
      </c>
      <c r="I46" s="693">
        <f>'15'!T22</f>
        <v>0</v>
      </c>
      <c r="J46" s="693">
        <f>'15'!U22</f>
        <v>0</v>
      </c>
      <c r="K46" s="693">
        <f>'15'!V22</f>
        <v>0</v>
      </c>
    </row>
    <row r="47" spans="2:11" x14ac:dyDescent="0.3">
      <c r="B47" s="692" t="s">
        <v>48</v>
      </c>
      <c r="C47" s="184">
        <f t="shared" si="0"/>
        <v>0</v>
      </c>
      <c r="D47" s="693">
        <f>'15'!O23</f>
        <v>0</v>
      </c>
      <c r="E47" s="693">
        <f>'15'!P23</f>
        <v>0</v>
      </c>
      <c r="F47" s="693">
        <f>'15'!Q23</f>
        <v>0</v>
      </c>
      <c r="G47" s="693">
        <f>'15'!R23</f>
        <v>0</v>
      </c>
      <c r="H47" s="693">
        <f>'15'!S23</f>
        <v>0</v>
      </c>
      <c r="I47" s="693">
        <f>'15'!T23</f>
        <v>0</v>
      </c>
      <c r="J47" s="693">
        <f>'15'!U23</f>
        <v>0</v>
      </c>
      <c r="K47" s="693">
        <f>'15'!V23</f>
        <v>0</v>
      </c>
    </row>
    <row r="48" spans="2:11" x14ac:dyDescent="0.3">
      <c r="B48" s="692" t="s">
        <v>49</v>
      </c>
      <c r="C48" s="184">
        <f t="shared" si="0"/>
        <v>0</v>
      </c>
      <c r="D48" s="693">
        <f>'15'!O24</f>
        <v>0</v>
      </c>
      <c r="E48" s="693">
        <f>'15'!P24</f>
        <v>0</v>
      </c>
      <c r="F48" s="693">
        <f>'15'!Q24</f>
        <v>0</v>
      </c>
      <c r="G48" s="693">
        <f>'15'!R24</f>
        <v>0</v>
      </c>
      <c r="H48" s="693">
        <f>'15'!S24</f>
        <v>0</v>
      </c>
      <c r="I48" s="693">
        <f>'15'!T24</f>
        <v>0</v>
      </c>
      <c r="J48" s="693">
        <f>'15'!U24</f>
        <v>0</v>
      </c>
      <c r="K48" s="693">
        <f>'15'!V24</f>
        <v>0</v>
      </c>
    </row>
    <row r="49" spans="2:11" x14ac:dyDescent="0.3">
      <c r="B49" s="692" t="s">
        <v>50</v>
      </c>
      <c r="C49" s="184">
        <f t="shared" si="0"/>
        <v>0</v>
      </c>
      <c r="D49" s="693">
        <f>'15'!O25</f>
        <v>0</v>
      </c>
      <c r="E49" s="693">
        <f>'15'!P25</f>
        <v>0</v>
      </c>
      <c r="F49" s="693">
        <f>'15'!Q25</f>
        <v>0</v>
      </c>
      <c r="G49" s="693">
        <f>'15'!R25</f>
        <v>0</v>
      </c>
      <c r="H49" s="693">
        <f>'15'!S25</f>
        <v>0</v>
      </c>
      <c r="I49" s="693">
        <f>'15'!T25</f>
        <v>0</v>
      </c>
      <c r="J49" s="693">
        <f>'15'!U25</f>
        <v>0</v>
      </c>
      <c r="K49" s="693">
        <f>'15'!V25</f>
        <v>0</v>
      </c>
    </row>
    <row r="50" spans="2:11" x14ac:dyDescent="0.3">
      <c r="B50" s="692" t="s">
        <v>51</v>
      </c>
      <c r="C50" s="184">
        <f t="shared" si="0"/>
        <v>0</v>
      </c>
      <c r="D50" s="693">
        <f>'15'!O26</f>
        <v>0</v>
      </c>
      <c r="E50" s="693">
        <f>'15'!P26</f>
        <v>0</v>
      </c>
      <c r="F50" s="693">
        <f>'15'!Q26</f>
        <v>0</v>
      </c>
      <c r="G50" s="693">
        <f>'15'!R26</f>
        <v>0</v>
      </c>
      <c r="H50" s="693">
        <f>'15'!S26</f>
        <v>0</v>
      </c>
      <c r="I50" s="693">
        <f>'15'!T26</f>
        <v>0</v>
      </c>
      <c r="J50" s="693">
        <f>'15'!U26</f>
        <v>0</v>
      </c>
      <c r="K50" s="693">
        <f>'15'!V26</f>
        <v>0</v>
      </c>
    </row>
    <row r="51" spans="2:11" x14ac:dyDescent="0.3">
      <c r="B51" s="692" t="s">
        <v>52</v>
      </c>
      <c r="C51" s="184">
        <f t="shared" si="0"/>
        <v>0</v>
      </c>
      <c r="D51" s="693">
        <f>'15'!O27</f>
        <v>0</v>
      </c>
      <c r="E51" s="693">
        <f>'15'!P27</f>
        <v>0</v>
      </c>
      <c r="F51" s="693">
        <f>'15'!Q27</f>
        <v>0</v>
      </c>
      <c r="G51" s="693">
        <f>'15'!R27</f>
        <v>0</v>
      </c>
      <c r="H51" s="693">
        <f>'15'!S27</f>
        <v>0</v>
      </c>
      <c r="I51" s="693">
        <f>'15'!T27</f>
        <v>0</v>
      </c>
      <c r="J51" s="693">
        <f>'15'!U27</f>
        <v>0</v>
      </c>
      <c r="K51" s="693">
        <f>'15'!V27</f>
        <v>0</v>
      </c>
    </row>
    <row r="52" spans="2:11" x14ac:dyDescent="0.3">
      <c r="B52" s="30"/>
      <c r="C52" s="30" t="s">
        <v>160</v>
      </c>
      <c r="D52" s="694">
        <f>'15'!O28</f>
        <v>180000</v>
      </c>
      <c r="E52" s="694">
        <f>'15'!P28</f>
        <v>70000</v>
      </c>
      <c r="F52" s="694">
        <f>'15'!Q28</f>
        <v>0</v>
      </c>
      <c r="G52" s="694">
        <f>'15'!R28</f>
        <v>40000</v>
      </c>
      <c r="H52" s="694">
        <f>'15'!S28</f>
        <v>158000</v>
      </c>
      <c r="I52" s="694">
        <f>'15'!T28</f>
        <v>0</v>
      </c>
      <c r="J52" s="694">
        <f>'15'!U28</f>
        <v>70000</v>
      </c>
      <c r="K52" s="694">
        <f>'15'!V28</f>
        <v>40000</v>
      </c>
    </row>
    <row r="53" spans="2:11" ht="30" customHeight="1" x14ac:dyDescent="0.3">
      <c r="B53" s="696" t="s">
        <v>1295</v>
      </c>
      <c r="C53" s="767" t="str">
        <f>'15'!C29</f>
        <v>Faktinis kvietimų skaičius konkrečiais metais gali nesutapti su lentelėje nurodytu. Konkrečių metų kvietimai suplanuojami rengiant metinį kvietimų grafiką, kuris skelbiamas VVG svetainėje.</v>
      </c>
      <c r="D53" s="767"/>
      <c r="E53" s="767"/>
      <c r="F53" s="767"/>
      <c r="G53" s="767"/>
      <c r="H53" s="767"/>
      <c r="I53" s="767"/>
      <c r="J53" s="767"/>
      <c r="K53" s="767"/>
    </row>
    <row r="55" spans="2:11" ht="43.2" x14ac:dyDescent="0.3">
      <c r="B55" s="21" t="s">
        <v>54</v>
      </c>
      <c r="C55" s="20" t="s">
        <v>53</v>
      </c>
      <c r="D55" s="768" t="s">
        <v>104</v>
      </c>
      <c r="E55" s="768"/>
      <c r="F55" s="768"/>
      <c r="G55" s="768"/>
      <c r="H55" s="768" t="s">
        <v>105</v>
      </c>
      <c r="I55" s="768"/>
      <c r="J55" s="768"/>
      <c r="K55" s="768"/>
    </row>
    <row r="56" spans="2:11" x14ac:dyDescent="0.3">
      <c r="B56" s="21"/>
      <c r="C56" s="20"/>
      <c r="D56" s="224" t="s">
        <v>96</v>
      </c>
      <c r="E56" s="224" t="s">
        <v>97</v>
      </c>
      <c r="F56" s="224" t="s">
        <v>98</v>
      </c>
      <c r="G56" s="224" t="s">
        <v>99</v>
      </c>
      <c r="H56" s="224" t="s">
        <v>96</v>
      </c>
      <c r="I56" s="224" t="s">
        <v>97</v>
      </c>
      <c r="J56" s="224" t="s">
        <v>98</v>
      </c>
      <c r="K56" s="224" t="s">
        <v>99</v>
      </c>
    </row>
    <row r="57" spans="2:11" x14ac:dyDescent="0.3">
      <c r="B57" s="692" t="s">
        <v>0</v>
      </c>
      <c r="C57" s="184" t="str">
        <f>C7</f>
        <v>Verslo kūrimas ir plėtra</v>
      </c>
      <c r="D57" s="693">
        <f>'15'!W8</f>
        <v>0</v>
      </c>
      <c r="E57" s="693">
        <f>'15'!X8</f>
        <v>70000</v>
      </c>
      <c r="F57" s="693">
        <f>'15'!Y8</f>
        <v>0</v>
      </c>
      <c r="G57" s="693">
        <f>'15'!Z8</f>
        <v>0</v>
      </c>
      <c r="H57" s="693">
        <f>'15'!AA8</f>
        <v>0</v>
      </c>
      <c r="I57" s="693">
        <f>'15'!AB8</f>
        <v>0</v>
      </c>
      <c r="J57" s="693">
        <f>'15'!AC8</f>
        <v>0</v>
      </c>
      <c r="K57" s="693">
        <f>'15'!AD8</f>
        <v>0</v>
      </c>
    </row>
    <row r="58" spans="2:11" x14ac:dyDescent="0.3">
      <c r="B58" s="692" t="s">
        <v>1</v>
      </c>
      <c r="C58" s="184" t="str">
        <f t="shared" ref="C58:C76" si="1">C8</f>
        <v>Bendruomeninio verslo kūrimas ir plėtra</v>
      </c>
      <c r="D58" s="693">
        <f>'15'!W9</f>
        <v>0</v>
      </c>
      <c r="E58" s="693">
        <f>'15'!X9</f>
        <v>0</v>
      </c>
      <c r="F58" s="693">
        <f>'15'!Y9</f>
        <v>0</v>
      </c>
      <c r="G58" s="693">
        <f>'15'!Z9</f>
        <v>0</v>
      </c>
      <c r="H58" s="693">
        <f>'15'!AA9</f>
        <v>0</v>
      </c>
      <c r="I58" s="693">
        <f>'15'!AB9</f>
        <v>0</v>
      </c>
      <c r="J58" s="693">
        <f>'15'!AC9</f>
        <v>0</v>
      </c>
      <c r="K58" s="693">
        <f>'15'!AD9</f>
        <v>0</v>
      </c>
    </row>
    <row r="59" spans="2:11" x14ac:dyDescent="0.3">
      <c r="B59" s="692" t="s">
        <v>2</v>
      </c>
      <c r="C59" s="184" t="str">
        <f t="shared" si="1"/>
        <v>Kaimų atnaujinimas ir plėtra</v>
      </c>
      <c r="D59" s="693">
        <f>'15'!W10</f>
        <v>0</v>
      </c>
      <c r="E59" s="693">
        <f>'15'!X10</f>
        <v>0</v>
      </c>
      <c r="F59" s="693">
        <f>'15'!Y10</f>
        <v>0</v>
      </c>
      <c r="G59" s="693">
        <f>'15'!Z10</f>
        <v>0</v>
      </c>
      <c r="H59" s="693">
        <f>'15'!AA10</f>
        <v>0</v>
      </c>
      <c r="I59" s="693">
        <f>'15'!AB10</f>
        <v>0</v>
      </c>
      <c r="J59" s="693">
        <f>'15'!AC10</f>
        <v>0</v>
      </c>
      <c r="K59" s="693">
        <f>'15'!AD10</f>
        <v>0</v>
      </c>
    </row>
    <row r="60" spans="2:11" x14ac:dyDescent="0.3">
      <c r="B60" s="692" t="s">
        <v>3</v>
      </c>
      <c r="C60" s="184" t="str">
        <f t="shared" si="1"/>
        <v>Bendruomeniškumą skatinančios veiklos</v>
      </c>
      <c r="D60" s="693">
        <f>'15'!W11</f>
        <v>40000</v>
      </c>
      <c r="E60" s="693">
        <f>'15'!X11</f>
        <v>0</v>
      </c>
      <c r="F60" s="693">
        <f>'15'!Y11</f>
        <v>0</v>
      </c>
      <c r="G60" s="693">
        <f>'15'!Z11</f>
        <v>0</v>
      </c>
      <c r="H60" s="693">
        <f>'15'!AA11</f>
        <v>0</v>
      </c>
      <c r="I60" s="693">
        <f>'15'!AB11</f>
        <v>0</v>
      </c>
      <c r="J60" s="693">
        <f>'15'!AC11</f>
        <v>0</v>
      </c>
      <c r="K60" s="693">
        <f>'15'!AD11</f>
        <v>0</v>
      </c>
    </row>
    <row r="61" spans="2:11" x14ac:dyDescent="0.3">
      <c r="B61" s="692" t="s">
        <v>4</v>
      </c>
      <c r="C61" s="184" t="str">
        <f t="shared" si="1"/>
        <v>Tarptautinis VVG bendradarbiavimas</v>
      </c>
      <c r="D61" s="693">
        <f>'15'!W12</f>
        <v>0</v>
      </c>
      <c r="E61" s="693">
        <f>'15'!X12</f>
        <v>0</v>
      </c>
      <c r="F61" s="693">
        <f>'15'!Y12</f>
        <v>0</v>
      </c>
      <c r="G61" s="693">
        <f>'15'!Z12</f>
        <v>0</v>
      </c>
      <c r="H61" s="693">
        <f>'15'!AA12</f>
        <v>0</v>
      </c>
      <c r="I61" s="693">
        <f>'15'!AB12</f>
        <v>0</v>
      </c>
      <c r="J61" s="693">
        <f>'15'!AC12</f>
        <v>0</v>
      </c>
      <c r="K61" s="693">
        <f>'15'!AD12</f>
        <v>0</v>
      </c>
    </row>
    <row r="62" spans="2:11" x14ac:dyDescent="0.3">
      <c r="B62" s="692" t="s">
        <v>5</v>
      </c>
      <c r="C62" s="184">
        <f t="shared" si="1"/>
        <v>0</v>
      </c>
      <c r="D62" s="693">
        <f>'15'!W13</f>
        <v>0</v>
      </c>
      <c r="E62" s="693">
        <f>'15'!X13</f>
        <v>0</v>
      </c>
      <c r="F62" s="693">
        <f>'15'!Y13</f>
        <v>0</v>
      </c>
      <c r="G62" s="693">
        <f>'15'!Z13</f>
        <v>0</v>
      </c>
      <c r="H62" s="693">
        <f>'15'!AA13</f>
        <v>0</v>
      </c>
      <c r="I62" s="693">
        <f>'15'!AB13</f>
        <v>0</v>
      </c>
      <c r="J62" s="693">
        <f>'15'!AC13</f>
        <v>0</v>
      </c>
      <c r="K62" s="693">
        <f>'15'!AD13</f>
        <v>0</v>
      </c>
    </row>
    <row r="63" spans="2:11" x14ac:dyDescent="0.3">
      <c r="B63" s="692" t="s">
        <v>6</v>
      </c>
      <c r="C63" s="184">
        <f t="shared" si="1"/>
        <v>0</v>
      </c>
      <c r="D63" s="693">
        <f>'15'!W14</f>
        <v>0</v>
      </c>
      <c r="E63" s="693">
        <f>'15'!X14</f>
        <v>0</v>
      </c>
      <c r="F63" s="693">
        <f>'15'!Y14</f>
        <v>0</v>
      </c>
      <c r="G63" s="693">
        <f>'15'!Z14</f>
        <v>0</v>
      </c>
      <c r="H63" s="693">
        <f>'15'!AA14</f>
        <v>0</v>
      </c>
      <c r="I63" s="693">
        <f>'15'!AB14</f>
        <v>0</v>
      </c>
      <c r="J63" s="693">
        <f>'15'!AC14</f>
        <v>0</v>
      </c>
      <c r="K63" s="693">
        <f>'15'!AD14</f>
        <v>0</v>
      </c>
    </row>
    <row r="64" spans="2:11" x14ac:dyDescent="0.3">
      <c r="B64" s="692" t="s">
        <v>7</v>
      </c>
      <c r="C64" s="184">
        <f t="shared" si="1"/>
        <v>0</v>
      </c>
      <c r="D64" s="693">
        <f>'15'!W15</f>
        <v>0</v>
      </c>
      <c r="E64" s="693">
        <f>'15'!X15</f>
        <v>0</v>
      </c>
      <c r="F64" s="693">
        <f>'15'!Y15</f>
        <v>0</v>
      </c>
      <c r="G64" s="693">
        <f>'15'!Z15</f>
        <v>0</v>
      </c>
      <c r="H64" s="693">
        <f>'15'!AA15</f>
        <v>0</v>
      </c>
      <c r="I64" s="693">
        <f>'15'!AB15</f>
        <v>0</v>
      </c>
      <c r="J64" s="693">
        <f>'15'!AC15</f>
        <v>0</v>
      </c>
      <c r="K64" s="693">
        <f>'15'!AD15</f>
        <v>0</v>
      </c>
    </row>
    <row r="65" spans="2:11" x14ac:dyDescent="0.3">
      <c r="B65" s="692" t="s">
        <v>8</v>
      </c>
      <c r="C65" s="184">
        <f t="shared" si="1"/>
        <v>0</v>
      </c>
      <c r="D65" s="693">
        <f>'15'!W16</f>
        <v>0</v>
      </c>
      <c r="E65" s="693">
        <f>'15'!X16</f>
        <v>0</v>
      </c>
      <c r="F65" s="693">
        <f>'15'!Y16</f>
        <v>0</v>
      </c>
      <c r="G65" s="693">
        <f>'15'!Z16</f>
        <v>0</v>
      </c>
      <c r="H65" s="693">
        <f>'15'!AA16</f>
        <v>0</v>
      </c>
      <c r="I65" s="693">
        <f>'15'!AB16</f>
        <v>0</v>
      </c>
      <c r="J65" s="693">
        <f>'15'!AC16</f>
        <v>0</v>
      </c>
      <c r="K65" s="693">
        <f>'15'!AD16</f>
        <v>0</v>
      </c>
    </row>
    <row r="66" spans="2:11" x14ac:dyDescent="0.3">
      <c r="B66" s="692" t="s">
        <v>9</v>
      </c>
      <c r="C66" s="184">
        <f t="shared" si="1"/>
        <v>0</v>
      </c>
      <c r="D66" s="693">
        <f>'15'!W17</f>
        <v>0</v>
      </c>
      <c r="E66" s="693">
        <f>'15'!X17</f>
        <v>0</v>
      </c>
      <c r="F66" s="693">
        <f>'15'!Y17</f>
        <v>0</v>
      </c>
      <c r="G66" s="693">
        <f>'15'!Z17</f>
        <v>0</v>
      </c>
      <c r="H66" s="693">
        <f>'15'!AA17</f>
        <v>0</v>
      </c>
      <c r="I66" s="693">
        <f>'15'!AB17</f>
        <v>0</v>
      </c>
      <c r="J66" s="693">
        <f>'15'!AC17</f>
        <v>0</v>
      </c>
      <c r="K66" s="693">
        <f>'15'!AD17</f>
        <v>0</v>
      </c>
    </row>
    <row r="67" spans="2:11" x14ac:dyDescent="0.3">
      <c r="B67" s="692" t="s">
        <v>43</v>
      </c>
      <c r="C67" s="184">
        <f t="shared" si="1"/>
        <v>0</v>
      </c>
      <c r="D67" s="693">
        <f>'15'!W18</f>
        <v>0</v>
      </c>
      <c r="E67" s="693">
        <f>'15'!X18</f>
        <v>0</v>
      </c>
      <c r="F67" s="693">
        <f>'15'!Y18</f>
        <v>0</v>
      </c>
      <c r="G67" s="693">
        <f>'15'!Z18</f>
        <v>0</v>
      </c>
      <c r="H67" s="693">
        <f>'15'!AA18</f>
        <v>0</v>
      </c>
      <c r="I67" s="693">
        <f>'15'!AB18</f>
        <v>0</v>
      </c>
      <c r="J67" s="693">
        <f>'15'!AC18</f>
        <v>0</v>
      </c>
      <c r="K67" s="693">
        <f>'15'!AD18</f>
        <v>0</v>
      </c>
    </row>
    <row r="68" spans="2:11" x14ac:dyDescent="0.3">
      <c r="B68" s="692" t="s">
        <v>44</v>
      </c>
      <c r="C68" s="184">
        <f t="shared" si="1"/>
        <v>0</v>
      </c>
      <c r="D68" s="693">
        <f>'15'!W19</f>
        <v>0</v>
      </c>
      <c r="E68" s="693">
        <f>'15'!X19</f>
        <v>0</v>
      </c>
      <c r="F68" s="693">
        <f>'15'!Y19</f>
        <v>0</v>
      </c>
      <c r="G68" s="693">
        <f>'15'!Z19</f>
        <v>0</v>
      </c>
      <c r="H68" s="693">
        <f>'15'!AA19</f>
        <v>0</v>
      </c>
      <c r="I68" s="693">
        <f>'15'!AB19</f>
        <v>0</v>
      </c>
      <c r="J68" s="693">
        <f>'15'!AC19</f>
        <v>0</v>
      </c>
      <c r="K68" s="693">
        <f>'15'!AD19</f>
        <v>0</v>
      </c>
    </row>
    <row r="69" spans="2:11" x14ac:dyDescent="0.3">
      <c r="B69" s="692" t="s">
        <v>45</v>
      </c>
      <c r="C69" s="184">
        <f t="shared" si="1"/>
        <v>0</v>
      </c>
      <c r="D69" s="693">
        <f>'15'!W20</f>
        <v>0</v>
      </c>
      <c r="E69" s="693">
        <f>'15'!X20</f>
        <v>0</v>
      </c>
      <c r="F69" s="693">
        <f>'15'!Y20</f>
        <v>0</v>
      </c>
      <c r="G69" s="693">
        <f>'15'!Z20</f>
        <v>0</v>
      </c>
      <c r="H69" s="693">
        <f>'15'!AA20</f>
        <v>0</v>
      </c>
      <c r="I69" s="693">
        <f>'15'!AB20</f>
        <v>0</v>
      </c>
      <c r="J69" s="693">
        <f>'15'!AC20</f>
        <v>0</v>
      </c>
      <c r="K69" s="693">
        <f>'15'!AD20</f>
        <v>0</v>
      </c>
    </row>
    <row r="70" spans="2:11" x14ac:dyDescent="0.3">
      <c r="B70" s="692" t="s">
        <v>46</v>
      </c>
      <c r="C70" s="184">
        <f t="shared" si="1"/>
        <v>0</v>
      </c>
      <c r="D70" s="693">
        <f>'15'!W21</f>
        <v>0</v>
      </c>
      <c r="E70" s="693">
        <f>'15'!X21</f>
        <v>0</v>
      </c>
      <c r="F70" s="693">
        <f>'15'!Y21</f>
        <v>0</v>
      </c>
      <c r="G70" s="693">
        <f>'15'!Z21</f>
        <v>0</v>
      </c>
      <c r="H70" s="693">
        <f>'15'!AA21</f>
        <v>0</v>
      </c>
      <c r="I70" s="693">
        <f>'15'!AB21</f>
        <v>0</v>
      </c>
      <c r="J70" s="693">
        <f>'15'!AC21</f>
        <v>0</v>
      </c>
      <c r="K70" s="693">
        <f>'15'!AD21</f>
        <v>0</v>
      </c>
    </row>
    <row r="71" spans="2:11" x14ac:dyDescent="0.3">
      <c r="B71" s="692" t="s">
        <v>47</v>
      </c>
      <c r="C71" s="184">
        <f t="shared" si="1"/>
        <v>0</v>
      </c>
      <c r="D71" s="693">
        <f>'15'!W22</f>
        <v>0</v>
      </c>
      <c r="E71" s="693">
        <f>'15'!X22</f>
        <v>0</v>
      </c>
      <c r="F71" s="693">
        <f>'15'!Y22</f>
        <v>0</v>
      </c>
      <c r="G71" s="693">
        <f>'15'!Z22</f>
        <v>0</v>
      </c>
      <c r="H71" s="693">
        <f>'15'!AA22</f>
        <v>0</v>
      </c>
      <c r="I71" s="693">
        <f>'15'!AB22</f>
        <v>0</v>
      </c>
      <c r="J71" s="693">
        <f>'15'!AC22</f>
        <v>0</v>
      </c>
      <c r="K71" s="693">
        <f>'15'!AD22</f>
        <v>0</v>
      </c>
    </row>
    <row r="72" spans="2:11" x14ac:dyDescent="0.3">
      <c r="B72" s="692" t="s">
        <v>48</v>
      </c>
      <c r="C72" s="184">
        <f t="shared" si="1"/>
        <v>0</v>
      </c>
      <c r="D72" s="693">
        <f>'15'!W23</f>
        <v>0</v>
      </c>
      <c r="E72" s="693">
        <f>'15'!X23</f>
        <v>0</v>
      </c>
      <c r="F72" s="693">
        <f>'15'!Y23</f>
        <v>0</v>
      </c>
      <c r="G72" s="693">
        <f>'15'!Z23</f>
        <v>0</v>
      </c>
      <c r="H72" s="693">
        <f>'15'!AA23</f>
        <v>0</v>
      </c>
      <c r="I72" s="693">
        <f>'15'!AB23</f>
        <v>0</v>
      </c>
      <c r="J72" s="693">
        <f>'15'!AC23</f>
        <v>0</v>
      </c>
      <c r="K72" s="693">
        <f>'15'!AD23</f>
        <v>0</v>
      </c>
    </row>
    <row r="73" spans="2:11" x14ac:dyDescent="0.3">
      <c r="B73" s="692" t="s">
        <v>49</v>
      </c>
      <c r="C73" s="184">
        <f t="shared" si="1"/>
        <v>0</v>
      </c>
      <c r="D73" s="693">
        <f>'15'!W24</f>
        <v>0</v>
      </c>
      <c r="E73" s="693">
        <f>'15'!X24</f>
        <v>0</v>
      </c>
      <c r="F73" s="693">
        <f>'15'!Y24</f>
        <v>0</v>
      </c>
      <c r="G73" s="693">
        <f>'15'!Z24</f>
        <v>0</v>
      </c>
      <c r="H73" s="693">
        <f>'15'!AA24</f>
        <v>0</v>
      </c>
      <c r="I73" s="693">
        <f>'15'!AB24</f>
        <v>0</v>
      </c>
      <c r="J73" s="693">
        <f>'15'!AC24</f>
        <v>0</v>
      </c>
      <c r="K73" s="693">
        <f>'15'!AD24</f>
        <v>0</v>
      </c>
    </row>
    <row r="74" spans="2:11" x14ac:dyDescent="0.3">
      <c r="B74" s="692" t="s">
        <v>50</v>
      </c>
      <c r="C74" s="184">
        <f t="shared" si="1"/>
        <v>0</v>
      </c>
      <c r="D74" s="693">
        <f>'15'!W25</f>
        <v>0</v>
      </c>
      <c r="E74" s="693">
        <f>'15'!X25</f>
        <v>0</v>
      </c>
      <c r="F74" s="693">
        <f>'15'!Y25</f>
        <v>0</v>
      </c>
      <c r="G74" s="693">
        <f>'15'!Z25</f>
        <v>0</v>
      </c>
      <c r="H74" s="693">
        <f>'15'!AA25</f>
        <v>0</v>
      </c>
      <c r="I74" s="693">
        <f>'15'!AB25</f>
        <v>0</v>
      </c>
      <c r="J74" s="693">
        <f>'15'!AC25</f>
        <v>0</v>
      </c>
      <c r="K74" s="693">
        <f>'15'!AD25</f>
        <v>0</v>
      </c>
    </row>
    <row r="75" spans="2:11" x14ac:dyDescent="0.3">
      <c r="B75" s="692" t="s">
        <v>51</v>
      </c>
      <c r="C75" s="184">
        <f t="shared" si="1"/>
        <v>0</v>
      </c>
      <c r="D75" s="693">
        <f>'15'!W26</f>
        <v>0</v>
      </c>
      <c r="E75" s="693">
        <f>'15'!X26</f>
        <v>0</v>
      </c>
      <c r="F75" s="693">
        <f>'15'!Y26</f>
        <v>0</v>
      </c>
      <c r="G75" s="693">
        <f>'15'!Z26</f>
        <v>0</v>
      </c>
      <c r="H75" s="693">
        <f>'15'!AA26</f>
        <v>0</v>
      </c>
      <c r="I75" s="693">
        <f>'15'!AB26</f>
        <v>0</v>
      </c>
      <c r="J75" s="693">
        <f>'15'!AC26</f>
        <v>0</v>
      </c>
      <c r="K75" s="693">
        <f>'15'!AD26</f>
        <v>0</v>
      </c>
    </row>
    <row r="76" spans="2:11" x14ac:dyDescent="0.3">
      <c r="B76" s="692" t="s">
        <v>52</v>
      </c>
      <c r="C76" s="184">
        <f t="shared" si="1"/>
        <v>0</v>
      </c>
      <c r="D76" s="693">
        <f>'15'!W27</f>
        <v>0</v>
      </c>
      <c r="E76" s="693">
        <f>'15'!X27</f>
        <v>0</v>
      </c>
      <c r="F76" s="693">
        <f>'15'!Y27</f>
        <v>0</v>
      </c>
      <c r="G76" s="693">
        <f>'15'!Z27</f>
        <v>0</v>
      </c>
      <c r="H76" s="693">
        <f>'15'!AA27</f>
        <v>0</v>
      </c>
      <c r="I76" s="693">
        <f>'15'!AB27</f>
        <v>0</v>
      </c>
      <c r="J76" s="693">
        <f>'15'!AC27</f>
        <v>0</v>
      </c>
      <c r="K76" s="693">
        <f>'15'!AD27</f>
        <v>0</v>
      </c>
    </row>
    <row r="77" spans="2:11" x14ac:dyDescent="0.3">
      <c r="B77" s="30"/>
      <c r="C77" s="30" t="s">
        <v>160</v>
      </c>
      <c r="D77" s="694">
        <f>'15'!W28</f>
        <v>40000</v>
      </c>
      <c r="E77" s="694">
        <f>'15'!X28</f>
        <v>70000</v>
      </c>
      <c r="F77" s="694">
        <f>'15'!Y28</f>
        <v>0</v>
      </c>
      <c r="G77" s="694">
        <f>'15'!Z28</f>
        <v>0</v>
      </c>
      <c r="H77" s="694">
        <f>'15'!AA28</f>
        <v>0</v>
      </c>
      <c r="I77" s="694">
        <f>'15'!AB28</f>
        <v>0</v>
      </c>
      <c r="J77" s="694">
        <f>'15'!AC28</f>
        <v>0</v>
      </c>
      <c r="K77" s="694">
        <f>'15'!AD28</f>
        <v>0</v>
      </c>
    </row>
    <row r="78" spans="2:11" ht="30" customHeight="1" x14ac:dyDescent="0.3">
      <c r="B78" s="696" t="s">
        <v>1295</v>
      </c>
      <c r="C78" s="767" t="str">
        <f>'15'!C29</f>
        <v>Faktinis kvietimų skaičius konkrečiais metais gali nesutapti su lentelėje nurodytu. Konkrečių metų kvietimai suplanuojami rengiant metinį kvietimų grafiką, kuris skelbiamas VVG svetainėje.</v>
      </c>
      <c r="D78" s="767"/>
      <c r="E78" s="767"/>
      <c r="F78" s="767"/>
      <c r="G78" s="767"/>
      <c r="H78" s="767"/>
      <c r="I78" s="767"/>
      <c r="J78" s="767"/>
      <c r="K78" s="767"/>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7441-8CA1-45DB-9EE9-5A00DCCFF5AC}">
  <sheetPr>
    <tabColor theme="8"/>
  </sheetPr>
  <dimension ref="A1:E144"/>
  <sheetViews>
    <sheetView workbookViewId="0">
      <selection activeCell="A7" sqref="A7"/>
    </sheetView>
  </sheetViews>
  <sheetFormatPr defaultColWidth="9.109375" defaultRowHeight="15.6" x14ac:dyDescent="0.3"/>
  <cols>
    <col min="1" max="1" width="95.88671875" style="54" customWidth="1"/>
    <col min="2" max="2" width="20.6640625" style="54" customWidth="1"/>
    <col min="3" max="3" width="52" style="55" customWidth="1"/>
    <col min="4" max="4" width="20.6640625" style="55" customWidth="1"/>
    <col min="5" max="16384" width="9.109375" style="55"/>
  </cols>
  <sheetData>
    <row r="1" spans="1:3" x14ac:dyDescent="0.3">
      <c r="A1" s="477" t="s">
        <v>1506</v>
      </c>
    </row>
    <row r="2" spans="1:3" x14ac:dyDescent="0.3">
      <c r="A2" s="73" t="s">
        <v>1507</v>
      </c>
    </row>
    <row r="3" spans="1:3" x14ac:dyDescent="0.3">
      <c r="A3" s="73" t="s">
        <v>1508</v>
      </c>
    </row>
    <row r="4" spans="1:3" x14ac:dyDescent="0.3">
      <c r="A4" s="73" t="s">
        <v>1620</v>
      </c>
    </row>
    <row r="6" spans="1:3" x14ac:dyDescent="0.3">
      <c r="A6" s="53" t="s">
        <v>41</v>
      </c>
    </row>
    <row r="7" spans="1:3" x14ac:dyDescent="0.3">
      <c r="A7" s="56" t="s">
        <v>27</v>
      </c>
      <c r="B7" s="730" t="s">
        <v>40</v>
      </c>
    </row>
    <row r="8" spans="1:3" x14ac:dyDescent="0.3">
      <c r="A8" s="57" t="s">
        <v>31</v>
      </c>
      <c r="B8" s="731" t="s">
        <v>1274</v>
      </c>
      <c r="C8" s="55" t="s">
        <v>212</v>
      </c>
    </row>
    <row r="9" spans="1:3" x14ac:dyDescent="0.3">
      <c r="A9" s="57" t="s">
        <v>32</v>
      </c>
      <c r="B9" s="58" t="s">
        <v>1275</v>
      </c>
      <c r="C9" s="55" t="s">
        <v>212</v>
      </c>
    </row>
    <row r="10" spans="1:3" x14ac:dyDescent="0.3">
      <c r="A10" s="57" t="s">
        <v>33</v>
      </c>
      <c r="B10" s="58" t="s">
        <v>1276</v>
      </c>
      <c r="C10" s="55" t="s">
        <v>212</v>
      </c>
    </row>
    <row r="11" spans="1:3" x14ac:dyDescent="0.3">
      <c r="A11" s="57" t="s">
        <v>1702</v>
      </c>
      <c r="B11" s="58" t="s">
        <v>1277</v>
      </c>
      <c r="C11" s="55" t="s">
        <v>212</v>
      </c>
    </row>
    <row r="12" spans="1:3" x14ac:dyDescent="0.3">
      <c r="A12" s="57" t="s">
        <v>34</v>
      </c>
      <c r="B12" s="58" t="s">
        <v>1278</v>
      </c>
      <c r="C12" s="55" t="s">
        <v>212</v>
      </c>
    </row>
    <row r="13" spans="1:3" x14ac:dyDescent="0.3">
      <c r="A13" s="57" t="s">
        <v>1695</v>
      </c>
      <c r="B13" s="58" t="s">
        <v>1279</v>
      </c>
      <c r="C13" s="55" t="s">
        <v>212</v>
      </c>
    </row>
    <row r="14" spans="1:3" x14ac:dyDescent="0.3">
      <c r="A14" s="57" t="s">
        <v>1696</v>
      </c>
      <c r="B14" s="58" t="s">
        <v>1280</v>
      </c>
      <c r="C14" s="55" t="s">
        <v>212</v>
      </c>
    </row>
    <row r="15" spans="1:3" x14ac:dyDescent="0.3">
      <c r="A15" s="57" t="s">
        <v>1704</v>
      </c>
      <c r="B15" s="58" t="s">
        <v>1281</v>
      </c>
      <c r="C15" s="55" t="s">
        <v>212</v>
      </c>
    </row>
    <row r="16" spans="1:3" x14ac:dyDescent="0.3">
      <c r="A16" s="57" t="s">
        <v>1697</v>
      </c>
      <c r="B16" s="58" t="s">
        <v>1282</v>
      </c>
      <c r="C16" s="55" t="s">
        <v>212</v>
      </c>
    </row>
    <row r="17" spans="1:3" x14ac:dyDescent="0.3">
      <c r="A17" s="57" t="s">
        <v>36</v>
      </c>
      <c r="B17" s="58" t="s">
        <v>35</v>
      </c>
      <c r="C17" s="55" t="s">
        <v>212</v>
      </c>
    </row>
    <row r="18" spans="1:3" x14ac:dyDescent="0.3">
      <c r="A18" s="57" t="s">
        <v>38</v>
      </c>
      <c r="B18" s="58" t="s">
        <v>37</v>
      </c>
      <c r="C18" s="55" t="s">
        <v>215</v>
      </c>
    </row>
    <row r="19" spans="1:3" x14ac:dyDescent="0.3">
      <c r="A19" s="59" t="s">
        <v>39</v>
      </c>
      <c r="B19" s="60" t="s">
        <v>1701</v>
      </c>
      <c r="C19" s="55" t="s">
        <v>215</v>
      </c>
    </row>
    <row r="22" spans="1:3" x14ac:dyDescent="0.3">
      <c r="A22" s="61" t="s">
        <v>458</v>
      </c>
    </row>
    <row r="23" spans="1:3" x14ac:dyDescent="0.3">
      <c r="A23" s="62" t="s">
        <v>77</v>
      </c>
    </row>
    <row r="24" spans="1:3" x14ac:dyDescent="0.3">
      <c r="A24" s="63" t="s">
        <v>76</v>
      </c>
    </row>
    <row r="27" spans="1:3" x14ac:dyDescent="0.3">
      <c r="A27" s="61" t="s">
        <v>459</v>
      </c>
    </row>
    <row r="28" spans="1:3" x14ac:dyDescent="0.3">
      <c r="A28" s="62" t="s">
        <v>232</v>
      </c>
    </row>
    <row r="29" spans="1:3" x14ac:dyDescent="0.3">
      <c r="A29" s="64" t="s">
        <v>233</v>
      </c>
    </row>
    <row r="30" spans="1:3" x14ac:dyDescent="0.3">
      <c r="A30" s="63" t="s">
        <v>76</v>
      </c>
    </row>
    <row r="31" spans="1:3" x14ac:dyDescent="0.3">
      <c r="A31" s="65"/>
    </row>
    <row r="32" spans="1:3" x14ac:dyDescent="0.3">
      <c r="A32" s="65"/>
    </row>
    <row r="33" spans="1:1" x14ac:dyDescent="0.3">
      <c r="A33" s="61" t="s">
        <v>1142</v>
      </c>
    </row>
    <row r="34" spans="1:1" x14ac:dyDescent="0.3">
      <c r="A34" s="62" t="s">
        <v>1097</v>
      </c>
    </row>
    <row r="35" spans="1:1" x14ac:dyDescent="0.3">
      <c r="A35" s="62" t="s">
        <v>1140</v>
      </c>
    </row>
    <row r="36" spans="1:1" x14ac:dyDescent="0.3">
      <c r="A36" s="189" t="s">
        <v>1141</v>
      </c>
    </row>
    <row r="37" spans="1:1" x14ac:dyDescent="0.3">
      <c r="A37" s="65"/>
    </row>
    <row r="39" spans="1:1" x14ac:dyDescent="0.3">
      <c r="A39" s="66" t="s">
        <v>379</v>
      </c>
    </row>
    <row r="40" spans="1:1" x14ac:dyDescent="0.3">
      <c r="A40" s="58" t="s">
        <v>1097</v>
      </c>
    </row>
    <row r="41" spans="1:1" x14ac:dyDescent="0.3">
      <c r="A41" s="64" t="s">
        <v>371</v>
      </c>
    </row>
    <row r="42" spans="1:1" x14ac:dyDescent="0.3">
      <c r="A42" s="64" t="s">
        <v>372</v>
      </c>
    </row>
    <row r="43" spans="1:1" x14ac:dyDescent="0.3">
      <c r="A43" s="58" t="s">
        <v>374</v>
      </c>
    </row>
    <row r="44" spans="1:1" x14ac:dyDescent="0.3">
      <c r="A44" s="58" t="s">
        <v>375</v>
      </c>
    </row>
    <row r="45" spans="1:1" x14ac:dyDescent="0.3">
      <c r="A45" s="58" t="s">
        <v>376</v>
      </c>
    </row>
    <row r="46" spans="1:1" x14ac:dyDescent="0.3">
      <c r="A46" s="64" t="s">
        <v>377</v>
      </c>
    </row>
    <row r="47" spans="1:1" x14ac:dyDescent="0.3">
      <c r="A47" s="58" t="s">
        <v>378</v>
      </c>
    </row>
    <row r="48" spans="1:1" x14ac:dyDescent="0.3">
      <c r="A48" s="58" t="s">
        <v>381</v>
      </c>
    </row>
    <row r="49" spans="1:1" x14ac:dyDescent="0.3">
      <c r="A49" s="58" t="s">
        <v>1499</v>
      </c>
    </row>
    <row r="50" spans="1:1" x14ac:dyDescent="0.3">
      <c r="A50" s="60" t="s">
        <v>373</v>
      </c>
    </row>
    <row r="53" spans="1:1" x14ac:dyDescent="0.3">
      <c r="A53" s="66" t="s">
        <v>644</v>
      </c>
    </row>
    <row r="54" spans="1:1" x14ac:dyDescent="0.3">
      <c r="A54" s="67" t="s">
        <v>386</v>
      </c>
    </row>
    <row r="55" spans="1:1" x14ac:dyDescent="0.3">
      <c r="A55" s="68" t="s">
        <v>387</v>
      </c>
    </row>
    <row r="56" spans="1:1" x14ac:dyDescent="0.3">
      <c r="A56" s="68" t="s">
        <v>388</v>
      </c>
    </row>
    <row r="57" spans="1:1" x14ac:dyDescent="0.3">
      <c r="A57" s="68" t="s">
        <v>389</v>
      </c>
    </row>
    <row r="58" spans="1:1" x14ac:dyDescent="0.3">
      <c r="A58" s="68" t="s">
        <v>390</v>
      </c>
    </row>
    <row r="59" spans="1:1" x14ac:dyDescent="0.3">
      <c r="A59" s="68" t="s">
        <v>391</v>
      </c>
    </row>
    <row r="60" spans="1:1" x14ac:dyDescent="0.3">
      <c r="A60" s="68" t="s">
        <v>392</v>
      </c>
    </row>
    <row r="61" spans="1:1" x14ac:dyDescent="0.3">
      <c r="A61" s="68" t="s">
        <v>393</v>
      </c>
    </row>
    <row r="62" spans="1:1" x14ac:dyDescent="0.3">
      <c r="A62" s="68" t="s">
        <v>394</v>
      </c>
    </row>
    <row r="63" spans="1:1" x14ac:dyDescent="0.3">
      <c r="A63" s="69" t="s">
        <v>395</v>
      </c>
    </row>
    <row r="64" spans="1:1" x14ac:dyDescent="0.3">
      <c r="A64"/>
    </row>
    <row r="66" spans="1:1" x14ac:dyDescent="0.3">
      <c r="A66" s="66" t="s">
        <v>399</v>
      </c>
    </row>
    <row r="67" spans="1:1" x14ac:dyDescent="0.3">
      <c r="A67" s="58" t="s">
        <v>1097</v>
      </c>
    </row>
    <row r="68" spans="1:1" x14ac:dyDescent="0.3">
      <c r="A68" s="58" t="str">
        <f>CONCATENATE('3'!B7,". ",'3'!C7)</f>
        <v>1 poreikis. Stiprinti vietos ekonomiką, skatinant inovacijas, vietos ištekliais paremtą ir į aplinkosaugą orientuotą verslą</v>
      </c>
    </row>
    <row r="69" spans="1:1" x14ac:dyDescent="0.3">
      <c r="A69" s="58" t="str">
        <f>CONCATENATE('3'!B8,". ",'3'!C8)</f>
        <v>2 poreikis. Užtikrinti paslaugų asortimentą ir infrastruktūrą, paremtą tvariais sprendimais ir orientuotą į vietos gyventojų bei lankytojų poreikius</v>
      </c>
    </row>
    <row r="70" spans="1:1" x14ac:dyDescent="0.3">
      <c r="A70" s="58" t="str">
        <f>CONCATENATE('3'!B9,". ",'3'!C9)</f>
        <v>3 poreikis. Stiprinti NVO sektoriaus aktyvumą ir ekonominę nepriklausomybę</v>
      </c>
    </row>
    <row r="71" spans="1:1" x14ac:dyDescent="0.3">
      <c r="A71" s="58" t="str">
        <f>CONCATENATE('3'!B10,". ",'3'!C10)</f>
        <v>4 poreikis. Užtikrinti teritorijos kultūros savitumo, tradicijų, kraštovaizdžio puoselėjimą, saugojimą ir pritaikymą  socialinėje-ekonominėje veikloje</v>
      </c>
    </row>
    <row r="72" spans="1:1" x14ac:dyDescent="0.3">
      <c r="A72" s="58" t="str">
        <f>CONCATENATE('3'!B11,". ",'3'!C11)</f>
        <v xml:space="preserve">5 poreikis. </v>
      </c>
    </row>
    <row r="73" spans="1:1" x14ac:dyDescent="0.3">
      <c r="A73" s="58" t="str">
        <f>CONCATENATE('3'!B12,". ",'3'!C12)</f>
        <v xml:space="preserve">6 poreikis. </v>
      </c>
    </row>
    <row r="74" spans="1:1" x14ac:dyDescent="0.3">
      <c r="A74" s="58" t="str">
        <f>CONCATENATE('3'!B13,". ",'3'!C13)</f>
        <v xml:space="preserve">7 poreikis. </v>
      </c>
    </row>
    <row r="75" spans="1:1" x14ac:dyDescent="0.3">
      <c r="A75" s="58" t="str">
        <f>CONCATENATE('3'!B14,". ",'3'!C14)</f>
        <v xml:space="preserve">8 poreikis. </v>
      </c>
    </row>
    <row r="76" spans="1:1" x14ac:dyDescent="0.3">
      <c r="A76" s="58" t="str">
        <f>CONCATENATE('3'!B15,". ",'3'!C15)</f>
        <v xml:space="preserve">9 poreikis. </v>
      </c>
    </row>
    <row r="77" spans="1:1" x14ac:dyDescent="0.3">
      <c r="A77" s="58" t="str">
        <f>CONCATENATE('3'!B16,". ",'3'!C16)</f>
        <v xml:space="preserve">10 poreikis. </v>
      </c>
    </row>
    <row r="78" spans="1:1" x14ac:dyDescent="0.3">
      <c r="A78" s="58" t="str">
        <f>CONCATENATE('3'!B17,". ",'3'!C17)</f>
        <v xml:space="preserve">11 poreikis. </v>
      </c>
    </row>
    <row r="79" spans="1:1" x14ac:dyDescent="0.3">
      <c r="A79" s="58" t="str">
        <f>CONCATENATE('3'!B18,". ",'3'!C18)</f>
        <v xml:space="preserve">12 poreikis. </v>
      </c>
    </row>
    <row r="80" spans="1:1" x14ac:dyDescent="0.3">
      <c r="A80" s="58" t="str">
        <f>CONCATENATE('3'!B19,". ",'3'!C19)</f>
        <v xml:space="preserve">13 poreikis. </v>
      </c>
    </row>
    <row r="81" spans="1:5" x14ac:dyDescent="0.3">
      <c r="A81" s="58" t="str">
        <f>CONCATENATE('3'!B20,". ",'3'!C20)</f>
        <v xml:space="preserve">14 poreikis. </v>
      </c>
    </row>
    <row r="82" spans="1:5" x14ac:dyDescent="0.3">
      <c r="A82" s="58" t="str">
        <f>CONCATENATE('3'!B21,". ",'3'!C21)</f>
        <v xml:space="preserve">15 poreikis. </v>
      </c>
    </row>
    <row r="83" spans="1:5" x14ac:dyDescent="0.3">
      <c r="A83" s="58" t="str">
        <f>CONCATENATE('3'!B22,". ",'3'!C22)</f>
        <v xml:space="preserve">16 poreikis. </v>
      </c>
    </row>
    <row r="84" spans="1:5" x14ac:dyDescent="0.3">
      <c r="A84" s="58" t="str">
        <f>CONCATENATE('3'!B23,". ",'3'!C23)</f>
        <v xml:space="preserve">17 poreikis. </v>
      </c>
    </row>
    <row r="85" spans="1:5" x14ac:dyDescent="0.3">
      <c r="A85" s="58" t="str">
        <f>CONCATENATE('3'!B24,". ",'3'!C24)</f>
        <v xml:space="preserve">18 poreikis. </v>
      </c>
    </row>
    <row r="86" spans="1:5" x14ac:dyDescent="0.3">
      <c r="A86" s="58" t="str">
        <f>CONCATENATE('3'!B25,". ",'3'!C25)</f>
        <v xml:space="preserve">19 poreikis. </v>
      </c>
    </row>
    <row r="87" spans="1:5" x14ac:dyDescent="0.3">
      <c r="A87" s="60" t="str">
        <f>CONCATENATE('3'!B26,". ",'3'!C26)</f>
        <v xml:space="preserve">20 poreikis. </v>
      </c>
    </row>
    <row r="90" spans="1:5" x14ac:dyDescent="0.3">
      <c r="A90" s="70" t="s">
        <v>277</v>
      </c>
      <c r="B90" s="481" t="s">
        <v>364</v>
      </c>
      <c r="C90" s="479"/>
      <c r="D90" s="479"/>
      <c r="E90" s="480"/>
    </row>
    <row r="91" spans="1:5" x14ac:dyDescent="0.3">
      <c r="A91" s="71" t="s">
        <v>1097</v>
      </c>
      <c r="E91" s="72"/>
    </row>
    <row r="92" spans="1:5" x14ac:dyDescent="0.3">
      <c r="A92" s="71" t="s">
        <v>1123</v>
      </c>
      <c r="E92" s="72"/>
    </row>
    <row r="93" spans="1:5" ht="20.399999999999999" x14ac:dyDescent="0.35">
      <c r="A93" s="478" t="s">
        <v>275</v>
      </c>
      <c r="E93" s="72"/>
    </row>
    <row r="94" spans="1:5" x14ac:dyDescent="0.3">
      <c r="A94" s="71" t="str">
        <f>CONCATENATE(B94,". ",C94)</f>
        <v xml:space="preserve">g.3 . Skatinti verslų kūrimąsi kaime, žemės ūkio veiklos įvairinimą </v>
      </c>
      <c r="B94" s="73" t="s">
        <v>266</v>
      </c>
      <c r="C94" s="74" t="s">
        <v>267</v>
      </c>
      <c r="D94" s="74" t="s">
        <v>285</v>
      </c>
      <c r="E94" s="75" t="s">
        <v>363</v>
      </c>
    </row>
    <row r="95" spans="1:5" x14ac:dyDescent="0.3">
      <c r="A95" s="71" t="str">
        <f t="shared" ref="A95:A144" si="0">CONCATENATE(B95,". ",C95)</f>
        <v>h.1. Skatinti kaimo gyventojų ir kaimo bendruomenių verslo iniciatyvas</v>
      </c>
      <c r="B95" s="73" t="s">
        <v>268</v>
      </c>
      <c r="C95" s="74" t="s">
        <v>269</v>
      </c>
      <c r="D95" s="74" t="s">
        <v>341</v>
      </c>
      <c r="E95" s="75" t="s">
        <v>77</v>
      </c>
    </row>
    <row r="96" spans="1:5" x14ac:dyDescent="0.3">
      <c r="A96" s="71" t="str">
        <f t="shared" si="0"/>
        <v xml:space="preserve">h.2. Didinti kaimo gyventojų užimtumą ir  socialinę įtrauktį </v>
      </c>
      <c r="B96" s="73" t="s">
        <v>270</v>
      </c>
      <c r="C96" s="74" t="s">
        <v>271</v>
      </c>
      <c r="D96" s="74" t="s">
        <v>280</v>
      </c>
      <c r="E96" s="75" t="s">
        <v>77</v>
      </c>
    </row>
    <row r="97" spans="1:5" x14ac:dyDescent="0.3">
      <c r="A97" s="71" t="str">
        <f t="shared" si="0"/>
        <v xml:space="preserve">h.4 . Modernizuoti kaimo vietoves didinant gyvenimo sąlygų jose patrauklumą </v>
      </c>
      <c r="B97" s="73" t="s">
        <v>272</v>
      </c>
      <c r="C97" s="74" t="s">
        <v>273</v>
      </c>
      <c r="D97" s="74" t="s">
        <v>285</v>
      </c>
      <c r="E97" s="75" t="s">
        <v>363</v>
      </c>
    </row>
    <row r="98" spans="1:5" x14ac:dyDescent="0.3">
      <c r="A98" s="71" t="str">
        <f t="shared" si="0"/>
        <v>h.5. Skatinti bioekonomikos verslus</v>
      </c>
      <c r="B98" s="73" t="s">
        <v>274</v>
      </c>
      <c r="C98" s="74" t="s">
        <v>10</v>
      </c>
      <c r="D98" s="74" t="s">
        <v>290</v>
      </c>
      <c r="E98" s="75" t="s">
        <v>77</v>
      </c>
    </row>
    <row r="99" spans="1:5" ht="20.399999999999999" x14ac:dyDescent="0.35">
      <c r="A99" s="478" t="s">
        <v>276</v>
      </c>
      <c r="B99" s="73"/>
      <c r="C99" s="74"/>
      <c r="D99" s="74"/>
      <c r="E99" s="75"/>
    </row>
    <row r="100" spans="1:5" x14ac:dyDescent="0.3">
      <c r="A100" s="71" t="str">
        <f t="shared" si="0"/>
        <v>a.1. Palaikyti žemės ūkio veiklos tęstinumą ir tvarumą</v>
      </c>
      <c r="B100" s="73" t="s">
        <v>278</v>
      </c>
      <c r="C100" s="74" t="s">
        <v>279</v>
      </c>
      <c r="D100" s="74" t="s">
        <v>280</v>
      </c>
      <c r="E100" s="75" t="s">
        <v>77</v>
      </c>
    </row>
    <row r="101" spans="1:5" x14ac:dyDescent="0.3">
      <c r="A101" s="71" t="str">
        <f t="shared" si="0"/>
        <v xml:space="preserve">a.2. Didinti mažų ir vidutinių ūkių gyvybingumą labiau remiant jų pajamas </v>
      </c>
      <c r="B101" s="73" t="s">
        <v>281</v>
      </c>
      <c r="C101" s="74" t="s">
        <v>282</v>
      </c>
      <c r="D101" s="74" t="s">
        <v>280</v>
      </c>
      <c r="E101" s="75" t="s">
        <v>77</v>
      </c>
    </row>
    <row r="102" spans="1:5" x14ac:dyDescent="0.3">
      <c r="A102" s="71" t="str">
        <f t="shared" si="0"/>
        <v xml:space="preserve">a.3. Palaikyti ekonominius sunkumus patiriančių žemės ūkio sektorių gamybos lygį </v>
      </c>
      <c r="B102" s="73" t="s">
        <v>283</v>
      </c>
      <c r="C102" s="74" t="s">
        <v>284</v>
      </c>
      <c r="D102" s="74" t="s">
        <v>285</v>
      </c>
      <c r="E102" s="75" t="s">
        <v>77</v>
      </c>
    </row>
    <row r="103" spans="1:5" x14ac:dyDescent="0.3">
      <c r="A103" s="71" t="str">
        <f t="shared" si="0"/>
        <v>a.4. Padidinti jaunųjų ūkininkų ūkių ekonominį pajėgumą</v>
      </c>
      <c r="B103" s="73" t="s">
        <v>286</v>
      </c>
      <c r="C103" s="74" t="s">
        <v>287</v>
      </c>
      <c r="D103" s="74" t="s">
        <v>280</v>
      </c>
      <c r="E103" s="75" t="s">
        <v>77</v>
      </c>
    </row>
    <row r="104" spans="1:5" x14ac:dyDescent="0.3">
      <c r="A104" s="71" t="str">
        <f t="shared" si="0"/>
        <v>a.5. Didinti žemės ūkio subjektų galimybes pasinaudoti alternatyviais finansiniais ištekliais</v>
      </c>
      <c r="B104" s="73" t="s">
        <v>288</v>
      </c>
      <c r="C104" s="74" t="s">
        <v>289</v>
      </c>
      <c r="D104" s="74" t="s">
        <v>290</v>
      </c>
      <c r="E104" s="75" t="s">
        <v>77</v>
      </c>
    </row>
    <row r="105" spans="1:5" x14ac:dyDescent="0.3">
      <c r="A105" s="71" t="str">
        <f t="shared" si="0"/>
        <v xml:space="preserve">a.6. Skatinti rizikų valdymo priemonių taikymą ūkiuose </v>
      </c>
      <c r="B105" s="73" t="s">
        <v>291</v>
      </c>
      <c r="C105" s="74" t="s">
        <v>292</v>
      </c>
      <c r="D105" s="74" t="s">
        <v>290</v>
      </c>
      <c r="E105" s="75" t="s">
        <v>77</v>
      </c>
    </row>
    <row r="106" spans="1:5" x14ac:dyDescent="0.3">
      <c r="A106" s="71" t="str">
        <f t="shared" si="0"/>
        <v>a.7. Palaikyti ūkių ekonominį ir aplinkosauginį tvarumą vietovėse, turinčiose gamtinių ir kt. kliūčių</v>
      </c>
      <c r="B106" s="73" t="s">
        <v>293</v>
      </c>
      <c r="C106" s="74" t="s">
        <v>294</v>
      </c>
      <c r="D106" s="74" t="s">
        <v>285</v>
      </c>
      <c r="E106" s="75" t="s">
        <v>77</v>
      </c>
    </row>
    <row r="107" spans="1:5" x14ac:dyDescent="0.3">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3">
      <c r="A108" s="71" t="str">
        <f t="shared" si="0"/>
        <v>b.2. Didinti inovatyvių / pažangių technologijų diegimą ūkiuose</v>
      </c>
      <c r="B108" s="73" t="s">
        <v>297</v>
      </c>
      <c r="C108" s="74" t="s">
        <v>298</v>
      </c>
      <c r="D108" s="74" t="s">
        <v>280</v>
      </c>
      <c r="E108" s="75" t="s">
        <v>77</v>
      </c>
    </row>
    <row r="109" spans="1:5" x14ac:dyDescent="0.3">
      <c r="A109" s="71" t="str">
        <f t="shared" si="0"/>
        <v>b.3. Atnaujinti esamas melioracijos sistemas, pertvarkant į reguliuojamas</v>
      </c>
      <c r="B109" s="73" t="s">
        <v>299</v>
      </c>
      <c r="C109" s="74" t="s">
        <v>300</v>
      </c>
      <c r="D109" s="74" t="s">
        <v>280</v>
      </c>
      <c r="E109" s="75" t="s">
        <v>77</v>
      </c>
    </row>
    <row r="110" spans="1:5" x14ac:dyDescent="0.3">
      <c r="A110" s="71" t="str">
        <f t="shared" si="0"/>
        <v>b.4. Skatinti beatliekinę veiklą ūkiuose</v>
      </c>
      <c r="B110" s="73" t="s">
        <v>301</v>
      </c>
      <c r="C110" s="74" t="s">
        <v>302</v>
      </c>
      <c r="D110" s="74" t="s">
        <v>285</v>
      </c>
      <c r="E110" s="75" t="s">
        <v>77</v>
      </c>
    </row>
    <row r="111" spans="1:5" x14ac:dyDescent="0.3">
      <c r="A111" s="71" t="str">
        <f t="shared" si="0"/>
        <v>b.5. Skatinti novatoriškų (naujoviškų) produktų iš biomasės gamybą</v>
      </c>
      <c r="B111" s="73" t="s">
        <v>303</v>
      </c>
      <c r="C111" s="74" t="s">
        <v>304</v>
      </c>
      <c r="D111" s="74" t="s">
        <v>285</v>
      </c>
      <c r="E111" s="75" t="s">
        <v>77</v>
      </c>
    </row>
    <row r="112" spans="1:5" x14ac:dyDescent="0.3">
      <c r="A112" s="71" t="str">
        <f t="shared" si="0"/>
        <v>c.1. Skatinti ūkių bendradarbiavimą, įskaitant gamintojų organizacijų kūrimąsi</v>
      </c>
      <c r="B112" s="73" t="s">
        <v>305</v>
      </c>
      <c r="C112" s="74" t="s">
        <v>306</v>
      </c>
      <c r="D112" s="74" t="s">
        <v>285</v>
      </c>
      <c r="E112" s="75" t="s">
        <v>77</v>
      </c>
    </row>
    <row r="113" spans="1:5" x14ac:dyDescent="0.3">
      <c r="A113" s="71" t="str">
        <f t="shared" si="0"/>
        <v>c.2. Didinti ūkininkų derybinę galią, ypač dalyvaujant trumpose tiekimo grandinėse</v>
      </c>
      <c r="B113" s="73" t="s">
        <v>307</v>
      </c>
      <c r="C113" s="74" t="s">
        <v>308</v>
      </c>
      <c r="D113" s="74" t="s">
        <v>280</v>
      </c>
      <c r="E113" s="75" t="s">
        <v>77</v>
      </c>
    </row>
    <row r="114" spans="1:5" x14ac:dyDescent="0.3">
      <c r="A114" s="71" t="str">
        <f t="shared" si="0"/>
        <v>c.3. Skatinti kooperatyvus teikti paslaugas savo nariams, pritaikant dalijimosi ekonomikos principus</v>
      </c>
      <c r="B114" s="73" t="s">
        <v>309</v>
      </c>
      <c r="C114" s="74" t="s">
        <v>310</v>
      </c>
      <c r="D114" s="74" t="s">
        <v>290</v>
      </c>
      <c r="E114" s="75" t="s">
        <v>77</v>
      </c>
    </row>
    <row r="115" spans="1:5" x14ac:dyDescent="0.3">
      <c r="A115" s="71" t="str">
        <f t="shared" si="0"/>
        <v>c.4. Skatinti ūkio subjektus gaminti aukštesnės pridėtinės vertės produkciją</v>
      </c>
      <c r="B115" s="73" t="s">
        <v>311</v>
      </c>
      <c r="C115" s="74" t="s">
        <v>312</v>
      </c>
      <c r="D115" s="74" t="s">
        <v>285</v>
      </c>
      <c r="E115" s="75" t="s">
        <v>77</v>
      </c>
    </row>
    <row r="116" spans="1:5" x14ac:dyDescent="0.3">
      <c r="A116" s="71" t="str">
        <f t="shared" si="0"/>
        <v xml:space="preserve">d.1. Didinti ŠESD absorbavimą skatinant miškų veisimą </v>
      </c>
      <c r="B116" s="73" t="s">
        <v>313</v>
      </c>
      <c r="C116" s="74" t="s">
        <v>314</v>
      </c>
      <c r="D116" s="74" t="s">
        <v>285</v>
      </c>
      <c r="E116" s="75" t="s">
        <v>77</v>
      </c>
    </row>
    <row r="117" spans="1:5" x14ac:dyDescent="0.3">
      <c r="A117" s="71" t="str">
        <f t="shared" si="0"/>
        <v>d.2. Taikyti technologijas mažinančias ŠESD emisijas ir didinančias organinės anglies kiekį dirvožemyje</v>
      </c>
      <c r="B117" s="73" t="s">
        <v>315</v>
      </c>
      <c r="C117" s="74" t="s">
        <v>316</v>
      </c>
      <c r="D117" s="74" t="s">
        <v>285</v>
      </c>
      <c r="E117" s="75" t="s">
        <v>77</v>
      </c>
    </row>
    <row r="118" spans="1:5" x14ac:dyDescent="0.3">
      <c r="A118" s="71" t="str">
        <f t="shared" si="0"/>
        <v>d.3. Mažinti ŠESD emisijas nusausintuose šlapynėse ir durpynuose</v>
      </c>
      <c r="B118" s="73" t="s">
        <v>317</v>
      </c>
      <c r="C118" s="74" t="s">
        <v>318</v>
      </c>
      <c r="D118" s="74" t="s">
        <v>290</v>
      </c>
      <c r="E118" s="75" t="s">
        <v>77</v>
      </c>
    </row>
    <row r="119" spans="1:5" x14ac:dyDescent="0.3">
      <c r="A119" s="71" t="str">
        <f t="shared" si="0"/>
        <v>d.4. Didinti ūkių atsparumą dėl klimato kaitos kylančiai rizikai taikant modernias vandentvarkos sistemas</v>
      </c>
      <c r="B119" s="73" t="s">
        <v>319</v>
      </c>
      <c r="C119" s="74" t="s">
        <v>320</v>
      </c>
      <c r="D119" s="74" t="s">
        <v>290</v>
      </c>
      <c r="E119" s="75" t="s">
        <v>77</v>
      </c>
    </row>
    <row r="120" spans="1:5" x14ac:dyDescent="0.3">
      <c r="A120" s="71" t="str">
        <f t="shared" si="0"/>
        <v>d.5. Didinti gyvulių mėšlo ir kitų šalutinių žemės ūkio produktų panaudojimą energijos gamybai</v>
      </c>
      <c r="B120" s="73" t="s">
        <v>321</v>
      </c>
      <c r="C120" s="74" t="s">
        <v>322</v>
      </c>
      <c r="D120" s="74" t="s">
        <v>290</v>
      </c>
      <c r="E120" s="75" t="s">
        <v>363</v>
      </c>
    </row>
    <row r="121" spans="1:5" x14ac:dyDescent="0.3">
      <c r="A121" s="71" t="str">
        <f t="shared" si="0"/>
        <v>e.1. Taikyti žemės ūkio praktikas, kurios stabdytų dirvožemio eroziją, ypač dirbamuose šlaituose</v>
      </c>
      <c r="B121" s="73" t="s">
        <v>323</v>
      </c>
      <c r="C121" s="74" t="s">
        <v>324</v>
      </c>
      <c r="D121" s="74" t="s">
        <v>280</v>
      </c>
      <c r="E121" s="75" t="s">
        <v>77</v>
      </c>
    </row>
    <row r="122" spans="1:5" x14ac:dyDescent="0.3">
      <c r="A122" s="71" t="str">
        <f t="shared" si="0"/>
        <v>e.2. Mažinti tręšimą mineralinėmis trąšomis ir didinti tvarių mėšlo tvarkymo technologijų naudojimą</v>
      </c>
      <c r="B122" s="73" t="s">
        <v>325</v>
      </c>
      <c r="C122" s="74" t="s">
        <v>326</v>
      </c>
      <c r="D122" s="74" t="s">
        <v>280</v>
      </c>
      <c r="E122" s="75" t="s">
        <v>77</v>
      </c>
    </row>
    <row r="123" spans="1:5" x14ac:dyDescent="0.3">
      <c r="A123" s="71" t="str">
        <f t="shared" si="0"/>
        <v>e.3. Gerinti paviršinio vandens kokybę, ypač rizikos vandenų teritorijose</v>
      </c>
      <c r="B123" s="73" t="s">
        <v>327</v>
      </c>
      <c r="C123" s="74" t="s">
        <v>328</v>
      </c>
      <c r="D123" s="74" t="s">
        <v>280</v>
      </c>
      <c r="E123" s="75" t="s">
        <v>77</v>
      </c>
    </row>
    <row r="124" spans="1:5" x14ac:dyDescent="0.3">
      <c r="A124" s="71" t="str">
        <f t="shared" si="0"/>
        <v>f.1. Gerinti biologinės įvairovės būklę žemės ūkio naudmenose, taikant tvarias žemės ūkio praktikas</v>
      </c>
      <c r="B124" s="73" t="s">
        <v>329</v>
      </c>
      <c r="C124" s="74" t="s">
        <v>330</v>
      </c>
      <c r="D124" s="74" t="s">
        <v>285</v>
      </c>
      <c r="E124" s="75" t="s">
        <v>77</v>
      </c>
    </row>
    <row r="125" spans="1:5" x14ac:dyDescent="0.3">
      <c r="A125" s="71" t="str">
        <f t="shared" si="0"/>
        <v>f.2. Gerinti su žemės ūkiu ir miškais susijusių buveinių būklę</v>
      </c>
      <c r="B125" s="73" t="s">
        <v>331</v>
      </c>
      <c r="C125" s="74" t="s">
        <v>332</v>
      </c>
      <c r="D125" s="74" t="s">
        <v>280</v>
      </c>
      <c r="E125" s="75" t="s">
        <v>77</v>
      </c>
    </row>
    <row r="126" spans="1:5" x14ac:dyDescent="0.3">
      <c r="A126" s="71" t="str">
        <f t="shared" si="0"/>
        <v>f.3. Saugoti biologinės įvairovės apsaugos požiūriu vertingus agrarinio kraštovaizdžio elementus</v>
      </c>
      <c r="B126" s="73" t="s">
        <v>333</v>
      </c>
      <c r="C126" s="74" t="s">
        <v>334</v>
      </c>
      <c r="D126" s="74" t="s">
        <v>285</v>
      </c>
      <c r="E126" s="75" t="s">
        <v>77</v>
      </c>
    </row>
    <row r="127" spans="1:5" x14ac:dyDescent="0.3">
      <c r="A127" s="71" t="str">
        <f t="shared" si="0"/>
        <v>g.1. Pritraukti ir išlaikyti jaunus žmones, įskaitant jaunuosius ūkininkus, kaimo vietovėse</v>
      </c>
      <c r="B127" s="73" t="s">
        <v>335</v>
      </c>
      <c r="C127" s="74" t="s">
        <v>336</v>
      </c>
      <c r="D127" s="74" t="s">
        <v>280</v>
      </c>
      <c r="E127" s="75" t="s">
        <v>77</v>
      </c>
    </row>
    <row r="128" spans="1:5" x14ac:dyDescent="0.3">
      <c r="A128" s="71" t="str">
        <f t="shared" si="0"/>
        <v>g.2 . Gerinti jaunųjų ūkininkų žinių ir įgūdžių lygį, sudarant galimybę jiems mokytis, gauti konsultacijas</v>
      </c>
      <c r="B128" s="73" t="s">
        <v>337</v>
      </c>
      <c r="C128" s="74" t="s">
        <v>338</v>
      </c>
      <c r="D128" s="74" t="s">
        <v>280</v>
      </c>
      <c r="E128" s="75" t="s">
        <v>77</v>
      </c>
    </row>
    <row r="129" spans="1:5" x14ac:dyDescent="0.3">
      <c r="A129" s="71" t="str">
        <f t="shared" si="0"/>
        <v>g.4 . Didinti jaunųjų ūkininkų prieinamumą prie žemės ir finansinių išteklių</v>
      </c>
      <c r="B129" s="73" t="s">
        <v>339</v>
      </c>
      <c r="C129" s="74" t="s">
        <v>340</v>
      </c>
      <c r="D129" s="74" t="s">
        <v>280</v>
      </c>
      <c r="E129" s="75" t="s">
        <v>363</v>
      </c>
    </row>
    <row r="130" spans="1:5" x14ac:dyDescent="0.3">
      <c r="A130" s="71" t="str">
        <f t="shared" si="0"/>
        <v>h.7. Skatinti miškuose tvarią ūkinę veiklą</v>
      </c>
      <c r="B130" s="73" t="s">
        <v>342</v>
      </c>
      <c r="C130" s="74" t="s">
        <v>343</v>
      </c>
      <c r="D130" s="74" t="s">
        <v>290</v>
      </c>
      <c r="E130" s="75" t="s">
        <v>76</v>
      </c>
    </row>
    <row r="131" spans="1:5" x14ac:dyDescent="0.3">
      <c r="A131" s="71" t="str">
        <f t="shared" si="0"/>
        <v>i.1. Skatinti saugių, ekologiškų, aukštos ir išskirtinės kokybės žemės ūkio ir maisto produktų vartojimą</v>
      </c>
      <c r="B131" s="73" t="s">
        <v>344</v>
      </c>
      <c r="C131" s="74" t="s">
        <v>345</v>
      </c>
      <c r="D131" s="74" t="s">
        <v>285</v>
      </c>
      <c r="E131" s="75" t="s">
        <v>77</v>
      </c>
    </row>
    <row r="132" spans="1:5" x14ac:dyDescent="0.3">
      <c r="A132" s="71" t="str">
        <f t="shared" si="0"/>
        <v>i.2. Skatinti ūkiuose taikyti integruotas kenksmingųjųų organizmų kontrolės praktikas</v>
      </c>
      <c r="B132" s="73" t="s">
        <v>346</v>
      </c>
      <c r="C132" s="74" t="s">
        <v>347</v>
      </c>
      <c r="D132" s="74" t="s">
        <v>290</v>
      </c>
      <c r="E132" s="75" t="s">
        <v>77</v>
      </c>
    </row>
    <row r="133" spans="1:5" x14ac:dyDescent="0.3">
      <c r="A133" s="71" t="str">
        <f t="shared" si="0"/>
        <v>i.3. Skatinti ūkinių gyvūnų laikytojus prisiimti aukštesnius gyvūnų gerovės standartus</v>
      </c>
      <c r="B133" s="73" t="s">
        <v>348</v>
      </c>
      <c r="C133" s="74" t="s">
        <v>349</v>
      </c>
      <c r="D133" s="74" t="s">
        <v>290</v>
      </c>
      <c r="E133" s="75" t="s">
        <v>77</v>
      </c>
    </row>
    <row r="134" spans="1:5" x14ac:dyDescent="0.3">
      <c r="A134" s="71" t="str">
        <f t="shared" si="0"/>
        <v>i.4. Gerinti institucijų, atsakingų už augalų ir gyvūnų ligų prevenciją ir kontrolę, aprūpinimą įranga</v>
      </c>
      <c r="B134" s="73" t="s">
        <v>350</v>
      </c>
      <c r="C134" s="74" t="s">
        <v>351</v>
      </c>
      <c r="D134" s="74" t="s">
        <v>290</v>
      </c>
      <c r="E134" s="75" t="s">
        <v>76</v>
      </c>
    </row>
    <row r="135" spans="1:5" x14ac:dyDescent="0.3">
      <c r="A135" s="71" t="str">
        <f t="shared" si="0"/>
        <v>i.5. Stiprinti prevencinių biosaugos priemonių taikymą, mažinant gyvulių infekcinių susirgimų riziką</v>
      </c>
      <c r="B135" s="73" t="s">
        <v>352</v>
      </c>
      <c r="C135" s="74" t="s">
        <v>353</v>
      </c>
      <c r="D135" s="74" t="s">
        <v>285</v>
      </c>
      <c r="E135" s="75" t="s">
        <v>77</v>
      </c>
    </row>
    <row r="136" spans="1:5" x14ac:dyDescent="0.3">
      <c r="A136" s="71" t="str">
        <f t="shared" si="0"/>
        <v>k.1. Didinti žinių ir inovacijų sklaidą žemės ūkyje</v>
      </c>
      <c r="B136" s="73" t="s">
        <v>354</v>
      </c>
      <c r="C136" s="74" t="s">
        <v>355</v>
      </c>
      <c r="D136" s="74" t="s">
        <v>356</v>
      </c>
      <c r="E136" s="75" t="s">
        <v>77</v>
      </c>
    </row>
    <row r="137" spans="1:5" x14ac:dyDescent="0.3">
      <c r="A137" s="71" t="str">
        <f t="shared" si="0"/>
        <v>k.2. Didinti konsultavimo paslaugų formų įvairovę, geriau užtikrinti jų atitikimą ūkininkų poreikiams</v>
      </c>
      <c r="B137" s="73" t="s">
        <v>357</v>
      </c>
      <c r="C137" s="74" t="s">
        <v>358</v>
      </c>
      <c r="D137" s="74" t="s">
        <v>356</v>
      </c>
      <c r="E137" s="75" t="s">
        <v>77</v>
      </c>
    </row>
    <row r="138" spans="1:5" x14ac:dyDescent="0.3">
      <c r="A138" s="71" t="str">
        <f t="shared" si="0"/>
        <v>k.3. Užtikrinti aukštą konsultantų kompetenciją ir jų teikiamų konsultacijų kokybę</v>
      </c>
      <c r="B138" s="73" t="s">
        <v>359</v>
      </c>
      <c r="C138" s="74" t="s">
        <v>360</v>
      </c>
      <c r="D138" s="74" t="s">
        <v>356</v>
      </c>
      <c r="E138" s="75" t="s">
        <v>77</v>
      </c>
    </row>
    <row r="139" spans="1:5" x14ac:dyDescent="0.3">
      <c r="A139" s="71" t="str">
        <f t="shared" si="0"/>
        <v xml:space="preserve">k.4. Mažinti skaitmeninę atskirtį žemės ūkyje ir kaimo vietovėse </v>
      </c>
      <c r="B139" s="73" t="s">
        <v>361</v>
      </c>
      <c r="C139" s="74" t="s">
        <v>362</v>
      </c>
      <c r="D139" s="74" t="s">
        <v>356</v>
      </c>
      <c r="E139" s="75" t="s">
        <v>77</v>
      </c>
    </row>
    <row r="140" spans="1:5" x14ac:dyDescent="0.3">
      <c r="A140" s="71" t="str">
        <f t="shared" si="0"/>
        <v xml:space="preserve">. </v>
      </c>
      <c r="B140" s="73"/>
      <c r="C140" s="74"/>
      <c r="D140" s="74"/>
      <c r="E140" s="75"/>
    </row>
    <row r="141" spans="1:5" x14ac:dyDescent="0.3">
      <c r="A141" s="71" t="str">
        <f t="shared" si="0"/>
        <v xml:space="preserve">. </v>
      </c>
      <c r="B141" s="73"/>
      <c r="C141" s="74"/>
      <c r="D141" s="74"/>
      <c r="E141" s="75"/>
    </row>
    <row r="142" spans="1:5" x14ac:dyDescent="0.3">
      <c r="A142" s="71" t="str">
        <f t="shared" si="0"/>
        <v xml:space="preserve">. </v>
      </c>
      <c r="B142" s="73"/>
      <c r="C142" s="74"/>
      <c r="D142" s="74"/>
      <c r="E142" s="75"/>
    </row>
    <row r="143" spans="1:5" x14ac:dyDescent="0.3">
      <c r="A143" s="71" t="str">
        <f t="shared" si="0"/>
        <v xml:space="preserve">. </v>
      </c>
      <c r="B143" s="73"/>
      <c r="C143" s="74"/>
      <c r="D143" s="74"/>
      <c r="E143" s="75"/>
    </row>
    <row r="144" spans="1:5" x14ac:dyDescent="0.3">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631C-E2EE-46E0-9E0E-3E13C646E291}">
  <dimension ref="A1:Y60"/>
  <sheetViews>
    <sheetView topLeftCell="A4" zoomScaleNormal="100" workbookViewId="0">
      <selection activeCell="C41" sqref="C41"/>
    </sheetView>
  </sheetViews>
  <sheetFormatPr defaultColWidth="9.109375" defaultRowHeight="14.4" x14ac:dyDescent="0.3"/>
  <cols>
    <col min="1" max="1" width="8.6640625" style="13" customWidth="1"/>
    <col min="2" max="2" width="10.6640625" style="13" customWidth="1"/>
    <col min="3" max="3" width="80.6640625" style="383" customWidth="1"/>
    <col min="4" max="4" width="20.6640625" style="386" customWidth="1"/>
    <col min="5" max="5" width="12.6640625" style="15" customWidth="1"/>
    <col min="6" max="25" width="15.6640625" style="13" customWidth="1"/>
    <col min="26" max="16384" width="9.109375" style="13"/>
  </cols>
  <sheetData>
    <row r="1" spans="1:25" s="38" customFormat="1" ht="18" x14ac:dyDescent="0.3">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3">
      <c r="C2" s="158"/>
      <c r="D2" s="158"/>
    </row>
    <row r="3" spans="1:25" x14ac:dyDescent="0.3">
      <c r="A3" s="1"/>
      <c r="B3" s="140" t="s">
        <v>1272</v>
      </c>
      <c r="C3" s="385" t="str">
        <f>'1'!C8</f>
        <v>KAZL</v>
      </c>
      <c r="D3" s="466"/>
      <c r="E3" s="18"/>
      <c r="F3" s="1"/>
      <c r="G3" s="1"/>
      <c r="H3" s="1"/>
      <c r="I3" s="1"/>
      <c r="J3" s="1"/>
      <c r="K3" s="1"/>
      <c r="L3" s="1"/>
      <c r="M3" s="1"/>
      <c r="N3" s="1"/>
      <c r="O3" s="1"/>
      <c r="P3" s="1"/>
      <c r="Q3" s="1"/>
      <c r="R3" s="1"/>
      <c r="S3" s="1"/>
      <c r="T3" s="1"/>
      <c r="U3" s="1"/>
      <c r="V3" s="1"/>
      <c r="W3" s="1"/>
      <c r="X3" s="1"/>
      <c r="Y3" s="1"/>
    </row>
    <row r="4" spans="1:25" customFormat="1" x14ac:dyDescent="0.3">
      <c r="C4" s="158"/>
      <c r="D4" s="158"/>
    </row>
    <row r="5" spans="1:25" s="16" customFormat="1" x14ac:dyDescent="0.3">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 thickBot="1" x14ac:dyDescent="0.35">
      <c r="A6" s="1"/>
      <c r="B6" s="23"/>
      <c r="C6" s="610"/>
      <c r="D6" s="611"/>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3">
      <c r="A7" s="1" t="s">
        <v>710</v>
      </c>
      <c r="B7" s="612"/>
      <c r="C7" s="613" t="s">
        <v>161</v>
      </c>
      <c r="D7" s="614" t="s">
        <v>254</v>
      </c>
      <c r="E7" s="615" t="s">
        <v>1595</v>
      </c>
      <c r="F7" s="132" t="str">
        <f>'3'!C7</f>
        <v>Stiprinti vietos ekonomiką, skatinant inovacijas, vietos ištekliais paremtą ir į aplinkosaugą orientuotą verslą</v>
      </c>
      <c r="G7" s="132" t="str">
        <f>'3'!C8</f>
        <v>Užtikrinti paslaugų asortimentą ir infrastruktūrą, paremtą tvariais sprendimais ir orientuotą į vietos gyventojų bei lankytojų poreikius</v>
      </c>
      <c r="H7" s="132" t="str">
        <f>'3'!C9</f>
        <v>Stiprinti NVO sektoriaus aktyvumą ir ekonominę nepriklausomybę</v>
      </c>
      <c r="I7" s="132" t="str">
        <f>'3'!C10</f>
        <v>Užtikrinti teritorijos kultūros savitumo, tradicijų, kraštovaizdžio puoselėjimą, saugojimą ir pritaikymą  socialinėje-ekonominėje veikloje</v>
      </c>
      <c r="J7" s="132">
        <f>'3'!C11</f>
        <v>0</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28.8" x14ac:dyDescent="0.3">
      <c r="A8" s="1" t="s">
        <v>1216</v>
      </c>
      <c r="B8" s="543" t="s">
        <v>127</v>
      </c>
      <c r="C8" s="622" t="s">
        <v>1724</v>
      </c>
      <c r="D8" s="467" t="s">
        <v>1776</v>
      </c>
      <c r="E8" s="616">
        <f>COUNTIFS($F8:$Y8,"taip")</f>
        <v>2</v>
      </c>
      <c r="F8" s="134" t="s">
        <v>77</v>
      </c>
      <c r="G8" s="134" t="s">
        <v>76</v>
      </c>
      <c r="H8" s="134" t="s">
        <v>77</v>
      </c>
      <c r="I8" s="134" t="s">
        <v>76</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28.8" x14ac:dyDescent="0.3">
      <c r="A9" s="1" t="s">
        <v>1217</v>
      </c>
      <c r="B9" s="543" t="s">
        <v>128</v>
      </c>
      <c r="C9" s="623" t="s">
        <v>1831</v>
      </c>
      <c r="D9" s="467" t="s">
        <v>1777</v>
      </c>
      <c r="E9" s="616">
        <f t="shared" ref="E9:E17" si="0">COUNTIFS($F9:$Y9,"taip")</f>
        <v>2</v>
      </c>
      <c r="F9" s="134" t="s">
        <v>76</v>
      </c>
      <c r="G9" s="134" t="s">
        <v>76</v>
      </c>
      <c r="H9" s="134" t="s">
        <v>77</v>
      </c>
      <c r="I9" s="134" t="s">
        <v>77</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28.8" x14ac:dyDescent="0.3">
      <c r="A10" s="1" t="s">
        <v>1218</v>
      </c>
      <c r="B10" s="543" t="s">
        <v>129</v>
      </c>
      <c r="C10" s="623" t="s">
        <v>1725</v>
      </c>
      <c r="D10" s="467" t="s">
        <v>1778</v>
      </c>
      <c r="E10" s="616">
        <f t="shared" si="0"/>
        <v>4</v>
      </c>
      <c r="F10" s="134" t="s">
        <v>77</v>
      </c>
      <c r="G10" s="134" t="s">
        <v>77</v>
      </c>
      <c r="H10" s="134" t="s">
        <v>77</v>
      </c>
      <c r="I10" s="134" t="s">
        <v>77</v>
      </c>
      <c r="J10" s="134" t="s">
        <v>76</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ht="28.8" x14ac:dyDescent="0.3">
      <c r="A11" s="1" t="s">
        <v>1219</v>
      </c>
      <c r="B11" s="543" t="s">
        <v>130</v>
      </c>
      <c r="C11" s="623" t="s">
        <v>1832</v>
      </c>
      <c r="D11" s="467" t="s">
        <v>1779</v>
      </c>
      <c r="E11" s="616">
        <f t="shared" si="0"/>
        <v>4</v>
      </c>
      <c r="F11" s="134" t="s">
        <v>77</v>
      </c>
      <c r="G11" s="134" t="s">
        <v>77</v>
      </c>
      <c r="H11" s="134" t="s">
        <v>77</v>
      </c>
      <c r="I11" s="134" t="s">
        <v>77</v>
      </c>
      <c r="J11" s="134" t="s">
        <v>76</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x14ac:dyDescent="0.3">
      <c r="A12" s="1" t="s">
        <v>1220</v>
      </c>
      <c r="B12" s="543" t="s">
        <v>131</v>
      </c>
      <c r="C12" s="623" t="s">
        <v>1726</v>
      </c>
      <c r="D12" s="467" t="s">
        <v>1780</v>
      </c>
      <c r="E12" s="616">
        <f t="shared" si="0"/>
        <v>1</v>
      </c>
      <c r="F12" s="134" t="s">
        <v>77</v>
      </c>
      <c r="G12" s="134" t="s">
        <v>76</v>
      </c>
      <c r="H12" s="134" t="s">
        <v>76</v>
      </c>
      <c r="I12" s="134" t="s">
        <v>76</v>
      </c>
      <c r="J12" s="134" t="s">
        <v>76</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ht="28.8" x14ac:dyDescent="0.3">
      <c r="A13" s="1" t="s">
        <v>1221</v>
      </c>
      <c r="B13" s="543" t="s">
        <v>132</v>
      </c>
      <c r="C13" s="623" t="s">
        <v>1727</v>
      </c>
      <c r="D13" s="467" t="s">
        <v>1781</v>
      </c>
      <c r="E13" s="616">
        <f t="shared" si="0"/>
        <v>1</v>
      </c>
      <c r="F13" s="134" t="s">
        <v>76</v>
      </c>
      <c r="G13" s="134" t="s">
        <v>76</v>
      </c>
      <c r="H13" s="134" t="s">
        <v>76</v>
      </c>
      <c r="I13" s="134" t="s">
        <v>77</v>
      </c>
      <c r="J13" s="134" t="s">
        <v>76</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3">
      <c r="A14" s="1" t="s">
        <v>1222</v>
      </c>
      <c r="B14" s="543" t="s">
        <v>133</v>
      </c>
      <c r="C14" s="623"/>
      <c r="D14" s="467"/>
      <c r="E14" s="616">
        <f t="shared" si="0"/>
        <v>0</v>
      </c>
      <c r="F14" s="134" t="s">
        <v>76</v>
      </c>
      <c r="G14" s="134" t="s">
        <v>76</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3">
      <c r="A15" s="1" t="s">
        <v>1223</v>
      </c>
      <c r="B15" s="543" t="s">
        <v>134</v>
      </c>
      <c r="C15" s="623"/>
      <c r="D15" s="467"/>
      <c r="E15" s="616">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3">
      <c r="A16" s="1" t="s">
        <v>1224</v>
      </c>
      <c r="B16" s="543" t="s">
        <v>135</v>
      </c>
      <c r="C16" s="623"/>
      <c r="D16" s="467"/>
      <c r="E16" s="616">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3">
      <c r="A17" s="1" t="s">
        <v>1225</v>
      </c>
      <c r="B17" s="543" t="s">
        <v>136</v>
      </c>
      <c r="C17" s="623"/>
      <c r="D17" s="467"/>
      <c r="E17" s="616">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3.2" x14ac:dyDescent="0.3">
      <c r="A18" s="1" t="s">
        <v>711</v>
      </c>
      <c r="B18" s="575"/>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x14ac:dyDescent="0.3">
      <c r="A19" s="1" t="s">
        <v>1226</v>
      </c>
      <c r="B19" s="543" t="s">
        <v>127</v>
      </c>
      <c r="C19" s="623" t="s">
        <v>1728</v>
      </c>
      <c r="D19" s="467" t="s">
        <v>1782</v>
      </c>
      <c r="E19" s="616">
        <f>COUNTIFS($F19:$Y19,"taip")</f>
        <v>2</v>
      </c>
      <c r="F19" s="134" t="s">
        <v>77</v>
      </c>
      <c r="G19" s="134" t="s">
        <v>76</v>
      </c>
      <c r="H19" s="134" t="s">
        <v>77</v>
      </c>
      <c r="I19" s="134" t="s">
        <v>76</v>
      </c>
      <c r="J19" s="134" t="s">
        <v>76</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28.8" x14ac:dyDescent="0.3">
      <c r="A20" s="1" t="s">
        <v>1227</v>
      </c>
      <c r="B20" s="543" t="s">
        <v>128</v>
      </c>
      <c r="C20" s="623" t="s">
        <v>1729</v>
      </c>
      <c r="D20" s="467" t="s">
        <v>1783</v>
      </c>
      <c r="E20" s="616">
        <f t="shared" ref="E20:E28" si="1">COUNTIFS($F20:$Y20,"taip")</f>
        <v>2</v>
      </c>
      <c r="F20" s="134" t="s">
        <v>77</v>
      </c>
      <c r="G20" s="134" t="s">
        <v>77</v>
      </c>
      <c r="H20" s="134" t="s">
        <v>76</v>
      </c>
      <c r="I20" s="134" t="s">
        <v>76</v>
      </c>
      <c r="J20" s="134" t="s">
        <v>76</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ht="28.8" x14ac:dyDescent="0.3">
      <c r="A21" s="1" t="s">
        <v>1228</v>
      </c>
      <c r="B21" s="543" t="s">
        <v>129</v>
      </c>
      <c r="C21" s="623" t="s">
        <v>1730</v>
      </c>
      <c r="D21" s="467" t="s">
        <v>1784</v>
      </c>
      <c r="E21" s="616">
        <f t="shared" si="1"/>
        <v>3</v>
      </c>
      <c r="F21" s="134" t="s">
        <v>77</v>
      </c>
      <c r="G21" s="134" t="s">
        <v>77</v>
      </c>
      <c r="H21" s="134" t="s">
        <v>76</v>
      </c>
      <c r="I21" s="134" t="s">
        <v>77</v>
      </c>
      <c r="J21" s="134" t="s">
        <v>76</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x14ac:dyDescent="0.3">
      <c r="A22" s="1" t="s">
        <v>1229</v>
      </c>
      <c r="B22" s="543" t="s">
        <v>130</v>
      </c>
      <c r="C22" s="623" t="s">
        <v>1833</v>
      </c>
      <c r="D22" s="467" t="s">
        <v>1785</v>
      </c>
      <c r="E22" s="616">
        <f t="shared" si="1"/>
        <v>2</v>
      </c>
      <c r="F22" s="134" t="s">
        <v>76</v>
      </c>
      <c r="G22" s="134" t="s">
        <v>76</v>
      </c>
      <c r="H22" s="134" t="s">
        <v>77</v>
      </c>
      <c r="I22" s="134" t="s">
        <v>77</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x14ac:dyDescent="0.3">
      <c r="A23" s="1" t="s">
        <v>1230</v>
      </c>
      <c r="B23" s="543" t="s">
        <v>131</v>
      </c>
      <c r="C23" s="623" t="s">
        <v>1834</v>
      </c>
      <c r="D23" s="467" t="s">
        <v>1786</v>
      </c>
      <c r="E23" s="616">
        <f t="shared" si="1"/>
        <v>3</v>
      </c>
      <c r="F23" s="134" t="s">
        <v>77</v>
      </c>
      <c r="G23" s="134" t="s">
        <v>77</v>
      </c>
      <c r="H23" s="134" t="s">
        <v>77</v>
      </c>
      <c r="I23" s="134" t="s">
        <v>76</v>
      </c>
      <c r="J23" s="134" t="s">
        <v>76</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x14ac:dyDescent="0.3">
      <c r="A24" s="1" t="s">
        <v>1231</v>
      </c>
      <c r="B24" s="543" t="s">
        <v>132</v>
      </c>
      <c r="C24" s="623" t="s">
        <v>1731</v>
      </c>
      <c r="D24" s="467" t="s">
        <v>1787</v>
      </c>
      <c r="E24" s="616">
        <f t="shared" si="1"/>
        <v>3</v>
      </c>
      <c r="F24" s="134" t="s">
        <v>77</v>
      </c>
      <c r="G24" s="134" t="s">
        <v>77</v>
      </c>
      <c r="H24" s="134" t="s">
        <v>77</v>
      </c>
      <c r="I24" s="134" t="s">
        <v>76</v>
      </c>
      <c r="J24" s="134" t="s">
        <v>76</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x14ac:dyDescent="0.3">
      <c r="A25" s="1" t="s">
        <v>1232</v>
      </c>
      <c r="B25" s="543" t="s">
        <v>133</v>
      </c>
      <c r="C25" s="623"/>
      <c r="D25" s="467"/>
      <c r="E25" s="616">
        <f t="shared" si="1"/>
        <v>0</v>
      </c>
      <c r="F25" s="134" t="s">
        <v>76</v>
      </c>
      <c r="G25" s="134" t="s">
        <v>76</v>
      </c>
      <c r="H25" s="134" t="s">
        <v>76</v>
      </c>
      <c r="I25" s="134" t="s">
        <v>76</v>
      </c>
      <c r="J25" s="134" t="s">
        <v>76</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3">
      <c r="A26" s="1" t="s">
        <v>1233</v>
      </c>
      <c r="B26" s="543" t="s">
        <v>134</v>
      </c>
      <c r="C26" s="623"/>
      <c r="D26" s="467"/>
      <c r="E26" s="616">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3">
      <c r="A27" s="1" t="s">
        <v>1234</v>
      </c>
      <c r="B27" s="543" t="s">
        <v>135</v>
      </c>
      <c r="C27" s="623"/>
      <c r="D27" s="467"/>
      <c r="E27" s="616">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3">
      <c r="A28" s="1" t="s">
        <v>1235</v>
      </c>
      <c r="B28" s="543" t="s">
        <v>136</v>
      </c>
      <c r="C28" s="623"/>
      <c r="D28" s="467"/>
      <c r="E28" s="616">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3.2" x14ac:dyDescent="0.3">
      <c r="A29" s="1" t="s">
        <v>712</v>
      </c>
      <c r="B29" s="575"/>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28.8" x14ac:dyDescent="0.3">
      <c r="A30" s="1" t="s">
        <v>1236</v>
      </c>
      <c r="B30" s="543" t="s">
        <v>127</v>
      </c>
      <c r="C30" s="623" t="s">
        <v>1732</v>
      </c>
      <c r="D30" s="467" t="s">
        <v>1788</v>
      </c>
      <c r="E30" s="616">
        <f>COUNTIFS($F30:$Y30,"taip")</f>
        <v>2</v>
      </c>
      <c r="F30" s="134" t="s">
        <v>77</v>
      </c>
      <c r="G30" s="134" t="s">
        <v>77</v>
      </c>
      <c r="H30" s="134" t="s">
        <v>76</v>
      </c>
      <c r="I30" s="134" t="s">
        <v>76</v>
      </c>
      <c r="J30" s="134" t="s">
        <v>76</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ht="28.8" x14ac:dyDescent="0.3">
      <c r="A31" s="1" t="s">
        <v>1237</v>
      </c>
      <c r="B31" s="543" t="s">
        <v>128</v>
      </c>
      <c r="C31" s="623" t="s">
        <v>1733</v>
      </c>
      <c r="D31" s="467" t="s">
        <v>1789</v>
      </c>
      <c r="E31" s="616">
        <f t="shared" ref="E31:E39" si="2">COUNTIFS($F31:$Y31,"taip")</f>
        <v>3</v>
      </c>
      <c r="F31" s="134" t="s">
        <v>77</v>
      </c>
      <c r="G31" s="134" t="s">
        <v>77</v>
      </c>
      <c r="H31" s="134" t="s">
        <v>77</v>
      </c>
      <c r="I31" s="134" t="s">
        <v>76</v>
      </c>
      <c r="J31" s="134" t="s">
        <v>76</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ht="28.8" x14ac:dyDescent="0.3">
      <c r="A32" s="1" t="s">
        <v>1238</v>
      </c>
      <c r="B32" s="543" t="s">
        <v>129</v>
      </c>
      <c r="C32" s="623" t="s">
        <v>1734</v>
      </c>
      <c r="D32" s="467" t="s">
        <v>1790</v>
      </c>
      <c r="E32" s="616">
        <f t="shared" si="2"/>
        <v>1</v>
      </c>
      <c r="F32" s="134" t="s">
        <v>76</v>
      </c>
      <c r="G32" s="134" t="s">
        <v>76</v>
      </c>
      <c r="H32" s="134" t="s">
        <v>77</v>
      </c>
      <c r="I32" s="134" t="s">
        <v>76</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28.8" x14ac:dyDescent="0.3">
      <c r="A33" s="1" t="s">
        <v>1239</v>
      </c>
      <c r="B33" s="543" t="s">
        <v>130</v>
      </c>
      <c r="C33" s="623" t="s">
        <v>1735</v>
      </c>
      <c r="D33" s="467" t="s">
        <v>1791</v>
      </c>
      <c r="E33" s="616">
        <f t="shared" si="2"/>
        <v>2</v>
      </c>
      <c r="F33" s="134" t="s">
        <v>77</v>
      </c>
      <c r="G33" s="134" t="s">
        <v>76</v>
      </c>
      <c r="H33" s="134" t="s">
        <v>76</v>
      </c>
      <c r="I33" s="134" t="s">
        <v>77</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ht="28.8" x14ac:dyDescent="0.3">
      <c r="A34" s="1" t="s">
        <v>1240</v>
      </c>
      <c r="B34" s="543" t="s">
        <v>131</v>
      </c>
      <c r="C34" s="623" t="s">
        <v>1736</v>
      </c>
      <c r="D34" s="467" t="s">
        <v>1790</v>
      </c>
      <c r="E34" s="616">
        <f t="shared" si="2"/>
        <v>1</v>
      </c>
      <c r="F34" s="134" t="s">
        <v>77</v>
      </c>
      <c r="G34" s="134" t="s">
        <v>76</v>
      </c>
      <c r="H34" s="134" t="s">
        <v>76</v>
      </c>
      <c r="I34" s="134" t="s">
        <v>76</v>
      </c>
      <c r="J34" s="134" t="s">
        <v>76</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ht="43.2" x14ac:dyDescent="0.3">
      <c r="A35" s="1" t="s">
        <v>1241</v>
      </c>
      <c r="B35" s="543" t="s">
        <v>132</v>
      </c>
      <c r="C35" s="623" t="s">
        <v>1830</v>
      </c>
      <c r="D35" s="467" t="s">
        <v>1791</v>
      </c>
      <c r="E35" s="616">
        <f t="shared" si="2"/>
        <v>2</v>
      </c>
      <c r="F35" s="134" t="s">
        <v>77</v>
      </c>
      <c r="G35" s="134" t="s">
        <v>76</v>
      </c>
      <c r="H35" s="134" t="s">
        <v>77</v>
      </c>
      <c r="I35" s="134" t="s">
        <v>76</v>
      </c>
      <c r="J35" s="134" t="s">
        <v>76</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ht="28.8" x14ac:dyDescent="0.3">
      <c r="A36" s="1" t="s">
        <v>1242</v>
      </c>
      <c r="B36" s="543" t="s">
        <v>133</v>
      </c>
      <c r="C36" s="623" t="s">
        <v>1737</v>
      </c>
      <c r="D36" s="467" t="s">
        <v>1792</v>
      </c>
      <c r="E36" s="616">
        <f t="shared" si="2"/>
        <v>3</v>
      </c>
      <c r="F36" s="134" t="s">
        <v>77</v>
      </c>
      <c r="G36" s="134" t="s">
        <v>77</v>
      </c>
      <c r="H36" s="134" t="s">
        <v>77</v>
      </c>
      <c r="I36" s="134" t="s">
        <v>76</v>
      </c>
      <c r="J36" s="134" t="s">
        <v>76</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3">
      <c r="A37" s="1" t="s">
        <v>1243</v>
      </c>
      <c r="B37" s="543" t="s">
        <v>134</v>
      </c>
      <c r="C37" s="623"/>
      <c r="D37" s="467"/>
      <c r="E37" s="616">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3">
      <c r="A38" s="1" t="s">
        <v>1244</v>
      </c>
      <c r="B38" s="543" t="s">
        <v>135</v>
      </c>
      <c r="C38" s="623"/>
      <c r="D38" s="467"/>
      <c r="E38" s="616">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3">
      <c r="A39" s="1" t="s">
        <v>1245</v>
      </c>
      <c r="B39" s="543" t="s">
        <v>136</v>
      </c>
      <c r="C39" s="623"/>
      <c r="D39" s="467"/>
      <c r="E39" s="616">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3.2" x14ac:dyDescent="0.3">
      <c r="A40" s="1" t="s">
        <v>713</v>
      </c>
      <c r="B40" s="575"/>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28.8" x14ac:dyDescent="0.3">
      <c r="A41" s="1" t="s">
        <v>1246</v>
      </c>
      <c r="B41" s="617" t="s">
        <v>127</v>
      </c>
      <c r="C41" s="622" t="s">
        <v>1839</v>
      </c>
      <c r="D41" s="468" t="s">
        <v>1791</v>
      </c>
      <c r="E41" s="618">
        <f>COUNTIFS($F41:$Y41,"taip")</f>
        <v>3</v>
      </c>
      <c r="F41" s="134" t="s">
        <v>76</v>
      </c>
      <c r="G41" s="134" t="s">
        <v>77</v>
      </c>
      <c r="H41" s="134" t="s">
        <v>77</v>
      </c>
      <c r="I41" s="134" t="s">
        <v>77</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28.8" x14ac:dyDescent="0.3">
      <c r="A42" s="1" t="s">
        <v>1247</v>
      </c>
      <c r="B42" s="543" t="s">
        <v>128</v>
      </c>
      <c r="C42" s="623" t="s">
        <v>1738</v>
      </c>
      <c r="D42" s="467" t="s">
        <v>1791</v>
      </c>
      <c r="E42" s="616">
        <f t="shared" ref="E42:E50" si="3">COUNTIFS($F42:$Y42,"taip")</f>
        <v>2</v>
      </c>
      <c r="F42" s="134" t="s">
        <v>77</v>
      </c>
      <c r="G42" s="134" t="s">
        <v>76</v>
      </c>
      <c r="H42" s="134" t="s">
        <v>77</v>
      </c>
      <c r="I42" s="134" t="s">
        <v>76</v>
      </c>
      <c r="J42" s="134" t="s">
        <v>76</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28.8" x14ac:dyDescent="0.3">
      <c r="A43" s="1" t="s">
        <v>1248</v>
      </c>
      <c r="B43" s="543" t="s">
        <v>129</v>
      </c>
      <c r="C43" s="623" t="s">
        <v>1835</v>
      </c>
      <c r="D43" s="467" t="s">
        <v>1791</v>
      </c>
      <c r="E43" s="616">
        <f t="shared" si="3"/>
        <v>2</v>
      </c>
      <c r="F43" s="134" t="s">
        <v>77</v>
      </c>
      <c r="G43" s="134" t="s">
        <v>76</v>
      </c>
      <c r="H43" s="134" t="s">
        <v>77</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x14ac:dyDescent="0.3">
      <c r="A44" s="1" t="s">
        <v>1249</v>
      </c>
      <c r="B44" s="543" t="s">
        <v>130</v>
      </c>
      <c r="C44" s="623" t="s">
        <v>1836</v>
      </c>
      <c r="D44" s="467" t="s">
        <v>1791</v>
      </c>
      <c r="E44" s="616">
        <f t="shared" si="3"/>
        <v>1</v>
      </c>
      <c r="F44" s="134" t="s">
        <v>77</v>
      </c>
      <c r="G44" s="134" t="s">
        <v>76</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ht="28.8" x14ac:dyDescent="0.3">
      <c r="A45" s="1" t="s">
        <v>1250</v>
      </c>
      <c r="B45" s="543" t="s">
        <v>131</v>
      </c>
      <c r="C45" s="623" t="s">
        <v>1739</v>
      </c>
      <c r="D45" s="467" t="s">
        <v>1793</v>
      </c>
      <c r="E45" s="616">
        <f t="shared" si="3"/>
        <v>1</v>
      </c>
      <c r="F45" s="134" t="s">
        <v>77</v>
      </c>
      <c r="G45" s="134" t="s">
        <v>76</v>
      </c>
      <c r="H45" s="134" t="s">
        <v>76</v>
      </c>
      <c r="I45" s="134" t="s">
        <v>76</v>
      </c>
      <c r="J45" s="134" t="s">
        <v>76</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x14ac:dyDescent="0.3">
      <c r="A46" s="1" t="s">
        <v>1251</v>
      </c>
      <c r="B46" s="543" t="s">
        <v>132</v>
      </c>
      <c r="C46" s="623"/>
      <c r="D46" s="467"/>
      <c r="E46" s="616">
        <f t="shared" si="3"/>
        <v>0</v>
      </c>
      <c r="F46" s="134" t="s">
        <v>76</v>
      </c>
      <c r="G46" s="134" t="s">
        <v>76</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x14ac:dyDescent="0.3">
      <c r="A47" s="1" t="s">
        <v>1252</v>
      </c>
      <c r="B47" s="543" t="s">
        <v>133</v>
      </c>
      <c r="C47" s="623"/>
      <c r="D47" s="467"/>
      <c r="E47" s="616">
        <f t="shared" si="3"/>
        <v>0</v>
      </c>
      <c r="F47" s="134" t="s">
        <v>76</v>
      </c>
      <c r="G47" s="134" t="s">
        <v>76</v>
      </c>
      <c r="H47" s="134" t="s">
        <v>76</v>
      </c>
      <c r="I47" s="134" t="s">
        <v>76</v>
      </c>
      <c r="J47" s="134" t="s">
        <v>76</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3">
      <c r="A48" s="1" t="s">
        <v>1253</v>
      </c>
      <c r="B48" s="543" t="s">
        <v>134</v>
      </c>
      <c r="C48" s="623"/>
      <c r="D48" s="467"/>
      <c r="E48" s="616">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3">
      <c r="A49" s="1" t="s">
        <v>1254</v>
      </c>
      <c r="B49" s="543" t="s">
        <v>135</v>
      </c>
      <c r="C49" s="623"/>
      <c r="D49" s="467"/>
      <c r="E49" s="616">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 thickBot="1" x14ac:dyDescent="0.35">
      <c r="A50" s="1" t="s">
        <v>1255</v>
      </c>
      <c r="B50" s="545" t="s">
        <v>136</v>
      </c>
      <c r="C50" s="624"/>
      <c r="D50" s="619"/>
      <c r="E50" s="620">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x14ac:dyDescent="0.3">
      <c r="E52" s="13"/>
    </row>
    <row r="53" spans="1:25" x14ac:dyDescent="0.3">
      <c r="B53" s="1"/>
      <c r="C53" s="602" t="s">
        <v>1474</v>
      </c>
      <c r="E53" s="13"/>
    </row>
    <row r="54" spans="1:25" x14ac:dyDescent="0.3">
      <c r="B54" s="1">
        <v>1</v>
      </c>
      <c r="C54" s="388" t="s">
        <v>1624</v>
      </c>
      <c r="E54" s="13"/>
    </row>
    <row r="55" spans="1:25" ht="43.2" x14ac:dyDescent="0.3">
      <c r="B55" s="1">
        <v>2</v>
      </c>
      <c r="C55" s="312" t="s">
        <v>1479</v>
      </c>
      <c r="E55" s="13"/>
    </row>
    <row r="56" spans="1:25" x14ac:dyDescent="0.3">
      <c r="B56" s="1">
        <v>3</v>
      </c>
      <c r="C56" s="312" t="s">
        <v>1326</v>
      </c>
      <c r="E56" s="13"/>
    </row>
    <row r="57" spans="1:25" ht="28.8" x14ac:dyDescent="0.3">
      <c r="B57" s="1">
        <v>4</v>
      </c>
      <c r="C57" s="312" t="s">
        <v>1327</v>
      </c>
      <c r="E57" s="13"/>
    </row>
    <row r="58" spans="1:25" ht="28.8" x14ac:dyDescent="0.3">
      <c r="B58" s="1">
        <v>5</v>
      </c>
      <c r="C58" s="312" t="s">
        <v>1328</v>
      </c>
    </row>
    <row r="59" spans="1:25" ht="86.4" x14ac:dyDescent="0.3">
      <c r="B59" s="1">
        <v>6</v>
      </c>
      <c r="C59" s="312" t="s">
        <v>1478</v>
      </c>
      <c r="D59" s="156"/>
      <c r="E59" s="17"/>
    </row>
    <row r="60" spans="1:25" ht="115.2" x14ac:dyDescent="0.3">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8:C17 C19:C28 C30:C39 C41:C50" xr:uid="{4226D5C3-080B-4CCE-9602-16E08FCD65E9}">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verticalDpi="0"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BC37B1E-2544-4B39-A5A1-55DC5294B605}">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topLeftCell="B1" zoomScaleNormal="100" workbookViewId="0">
      <selection activeCell="C10" sqref="C10"/>
    </sheetView>
  </sheetViews>
  <sheetFormatPr defaultColWidth="9.109375" defaultRowHeight="14.4" x14ac:dyDescent="0.3"/>
  <cols>
    <col min="1" max="1" width="8.6640625" style="13" customWidth="1"/>
    <col min="2" max="2" width="10.6640625" style="13" customWidth="1"/>
    <col min="3" max="3" width="75.6640625" style="13" customWidth="1"/>
    <col min="4" max="16384" width="9.109375" style="13"/>
  </cols>
  <sheetData>
    <row r="1" spans="1:5" s="38" customFormat="1" ht="18" x14ac:dyDescent="0.3">
      <c r="A1" s="36" t="s">
        <v>11</v>
      </c>
      <c r="B1" s="36" t="s">
        <v>399</v>
      </c>
      <c r="C1" s="36"/>
    </row>
    <row r="2" spans="1:5" x14ac:dyDescent="0.3">
      <c r="A2" s="1"/>
      <c r="B2" s="1"/>
      <c r="C2" s="1"/>
    </row>
    <row r="3" spans="1:5" x14ac:dyDescent="0.3">
      <c r="A3" s="1"/>
      <c r="B3" s="140" t="s">
        <v>1272</v>
      </c>
      <c r="C3" s="205" t="str">
        <f>'1'!C8</f>
        <v>KAZL</v>
      </c>
    </row>
    <row r="4" spans="1:5" customFormat="1" ht="15" thickBot="1" x14ac:dyDescent="0.35"/>
    <row r="5" spans="1:5" x14ac:dyDescent="0.3">
      <c r="A5" s="1"/>
      <c r="B5" s="318">
        <v>1</v>
      </c>
      <c r="C5" s="321">
        <v>2</v>
      </c>
    </row>
    <row r="6" spans="1:5" ht="28.8" x14ac:dyDescent="0.3">
      <c r="A6" s="1"/>
      <c r="B6" s="362" t="s">
        <v>75</v>
      </c>
      <c r="C6" s="542" t="s">
        <v>26</v>
      </c>
      <c r="E6" s="138"/>
    </row>
    <row r="7" spans="1:5" ht="28.8" x14ac:dyDescent="0.3">
      <c r="A7" s="1" t="s">
        <v>12</v>
      </c>
      <c r="B7" s="543" t="s">
        <v>55</v>
      </c>
      <c r="C7" s="544" t="s">
        <v>1740</v>
      </c>
      <c r="E7" s="43"/>
    </row>
    <row r="8" spans="1:5" ht="28.8" x14ac:dyDescent="0.3">
      <c r="A8" s="1" t="s">
        <v>13</v>
      </c>
      <c r="B8" s="543" t="s">
        <v>56</v>
      </c>
      <c r="C8" s="544" t="s">
        <v>1741</v>
      </c>
      <c r="E8" s="43"/>
    </row>
    <row r="9" spans="1:5" x14ac:dyDescent="0.3">
      <c r="A9" s="1" t="s">
        <v>14</v>
      </c>
      <c r="B9" s="543" t="s">
        <v>57</v>
      </c>
      <c r="C9" s="544" t="s">
        <v>1742</v>
      </c>
      <c r="E9" s="43"/>
    </row>
    <row r="10" spans="1:5" ht="28.8" x14ac:dyDescent="0.3">
      <c r="A10" s="1" t="s">
        <v>165</v>
      </c>
      <c r="B10" s="543" t="s">
        <v>58</v>
      </c>
      <c r="C10" s="544" t="s">
        <v>1743</v>
      </c>
      <c r="E10" s="43"/>
    </row>
    <row r="11" spans="1:5" x14ac:dyDescent="0.3">
      <c r="A11" s="1" t="s">
        <v>1200</v>
      </c>
      <c r="B11" s="543" t="s">
        <v>59</v>
      </c>
      <c r="C11" s="544"/>
      <c r="E11" s="43"/>
    </row>
    <row r="12" spans="1:5" x14ac:dyDescent="0.3">
      <c r="A12" s="1" t="s">
        <v>1201</v>
      </c>
      <c r="B12" s="543" t="s">
        <v>60</v>
      </c>
      <c r="C12" s="544"/>
      <c r="E12" s="43"/>
    </row>
    <row r="13" spans="1:5" x14ac:dyDescent="0.3">
      <c r="A13" s="1" t="s">
        <v>1202</v>
      </c>
      <c r="B13" s="543" t="s">
        <v>61</v>
      </c>
      <c r="C13" s="544"/>
      <c r="E13" s="43"/>
    </row>
    <row r="14" spans="1:5" x14ac:dyDescent="0.3">
      <c r="A14" s="1" t="s">
        <v>1203</v>
      </c>
      <c r="B14" s="543" t="s">
        <v>62</v>
      </c>
      <c r="C14" s="544"/>
      <c r="E14" s="43"/>
    </row>
    <row r="15" spans="1:5" x14ac:dyDescent="0.3">
      <c r="A15" s="1" t="s">
        <v>1204</v>
      </c>
      <c r="B15" s="543" t="s">
        <v>63</v>
      </c>
      <c r="C15" s="544"/>
      <c r="E15" s="43"/>
    </row>
    <row r="16" spans="1:5" x14ac:dyDescent="0.3">
      <c r="A16" s="1" t="s">
        <v>1205</v>
      </c>
      <c r="B16" s="543" t="s">
        <v>64</v>
      </c>
      <c r="C16" s="544"/>
      <c r="E16" s="43"/>
    </row>
    <row r="17" spans="1:3" x14ac:dyDescent="0.3">
      <c r="A17" s="1" t="s">
        <v>1206</v>
      </c>
      <c r="B17" s="543" t="s">
        <v>65</v>
      </c>
      <c r="C17" s="544"/>
    </row>
    <row r="18" spans="1:3" x14ac:dyDescent="0.3">
      <c r="A18" s="1" t="s">
        <v>1207</v>
      </c>
      <c r="B18" s="543" t="s">
        <v>66</v>
      </c>
      <c r="C18" s="544"/>
    </row>
    <row r="19" spans="1:3" x14ac:dyDescent="0.3">
      <c r="A19" s="1" t="s">
        <v>1208</v>
      </c>
      <c r="B19" s="543" t="s">
        <v>67</v>
      </c>
      <c r="C19" s="544"/>
    </row>
    <row r="20" spans="1:3" x14ac:dyDescent="0.3">
      <c r="A20" s="1" t="s">
        <v>1209</v>
      </c>
      <c r="B20" s="543" t="s">
        <v>68</v>
      </c>
      <c r="C20" s="544"/>
    </row>
    <row r="21" spans="1:3" x14ac:dyDescent="0.3">
      <c r="A21" s="1" t="s">
        <v>1210</v>
      </c>
      <c r="B21" s="543" t="s">
        <v>69</v>
      </c>
      <c r="C21" s="544"/>
    </row>
    <row r="22" spans="1:3" x14ac:dyDescent="0.3">
      <c r="A22" s="1" t="s">
        <v>1211</v>
      </c>
      <c r="B22" s="543" t="s">
        <v>70</v>
      </c>
      <c r="C22" s="544"/>
    </row>
    <row r="23" spans="1:3" x14ac:dyDescent="0.3">
      <c r="A23" s="1" t="s">
        <v>1212</v>
      </c>
      <c r="B23" s="543" t="s">
        <v>71</v>
      </c>
      <c r="C23" s="544"/>
    </row>
    <row r="24" spans="1:3" x14ac:dyDescent="0.3">
      <c r="A24" s="1" t="s">
        <v>1213</v>
      </c>
      <c r="B24" s="543" t="s">
        <v>72</v>
      </c>
      <c r="C24" s="544"/>
    </row>
    <row r="25" spans="1:3" x14ac:dyDescent="0.3">
      <c r="A25" s="1" t="s">
        <v>1214</v>
      </c>
      <c r="B25" s="543" t="s">
        <v>73</v>
      </c>
      <c r="C25" s="544"/>
    </row>
    <row r="26" spans="1:3" ht="15" thickBot="1" x14ac:dyDescent="0.35">
      <c r="A26" s="1" t="s">
        <v>1215</v>
      </c>
      <c r="B26" s="545" t="s">
        <v>74</v>
      </c>
      <c r="C26" s="546"/>
    </row>
    <row r="29" spans="1:3" x14ac:dyDescent="0.3">
      <c r="B29" s="1"/>
      <c r="C29" s="360" t="s">
        <v>1480</v>
      </c>
    </row>
    <row r="30" spans="1:3" ht="28.8" x14ac:dyDescent="0.3">
      <c r="B30" s="1">
        <v>1</v>
      </c>
      <c r="C30" s="335" t="s">
        <v>1484</v>
      </c>
    </row>
    <row r="31" spans="1:3" ht="43.2" x14ac:dyDescent="0.3">
      <c r="B31" s="1">
        <v>2</v>
      </c>
      <c r="C31" s="335" t="s">
        <v>1483</v>
      </c>
    </row>
    <row r="32" spans="1:3" ht="28.8" x14ac:dyDescent="0.3">
      <c r="B32" s="1">
        <v>3</v>
      </c>
      <c r="C32" s="335" t="s">
        <v>1485</v>
      </c>
    </row>
    <row r="33" spans="2:3" ht="144" x14ac:dyDescent="0.3">
      <c r="B33" s="1">
        <v>4</v>
      </c>
      <c r="C33" s="335" t="s">
        <v>1599</v>
      </c>
    </row>
    <row r="34" spans="2:3" ht="28.8" x14ac:dyDescent="0.3">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26" xr:uid="{0AF340EA-F74A-4897-87CD-CAB1D97EAA29}">
      <formula1>0</formula1>
      <formula2>150</formula2>
    </dataValidation>
  </dataValidations>
  <pageMargins left="0.7" right="0.7" top="0.75" bottom="0.75" header="0.3" footer="0.3"/>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E56D-DA01-4D55-B4EB-C969D5E42107}">
  <sheetPr>
    <tabColor theme="0" tint="-0.249977111117893"/>
  </sheetPr>
  <dimension ref="A1:X30"/>
  <sheetViews>
    <sheetView zoomScaleNormal="100" workbookViewId="0">
      <pane xSplit="3" ySplit="7" topLeftCell="G20" activePane="bottomRight" state="frozen"/>
      <selection pane="topRight"/>
      <selection pane="bottomLeft"/>
      <selection pane="bottomRight" activeCell="G11" sqref="G11"/>
    </sheetView>
  </sheetViews>
  <sheetFormatPr defaultColWidth="6.6640625" defaultRowHeight="14.4" x14ac:dyDescent="0.3"/>
  <cols>
    <col min="1" max="1" width="8.6640625" style="2" customWidth="1"/>
    <col min="2" max="3" width="50.6640625" style="1" customWidth="1"/>
    <col min="4" max="4" width="50.6640625" style="41" customWidth="1"/>
    <col min="5" max="14" width="50.5546875" style="2" customWidth="1"/>
    <col min="15" max="24" width="50.6640625" style="2" customWidth="1"/>
    <col min="25" max="16384" width="6.6640625" style="1"/>
  </cols>
  <sheetData>
    <row r="1" spans="1:24" s="42" customFormat="1" ht="18" x14ac:dyDescent="0.3">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3">
      <c r="A3" s="1"/>
      <c r="B3" s="140" t="s">
        <v>1272</v>
      </c>
      <c r="C3" s="140"/>
      <c r="D3" s="205" t="str">
        <f>'1'!C8</f>
        <v>KAZL</v>
      </c>
    </row>
    <row r="4" spans="1:24" customFormat="1" x14ac:dyDescent="0.3">
      <c r="D4" s="41"/>
    </row>
    <row r="5" spans="1:24" x14ac:dyDescent="0.3">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57.6" x14ac:dyDescent="0.3">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3.2" x14ac:dyDescent="0.3">
      <c r="A7" s="2" t="s">
        <v>16</v>
      </c>
      <c r="B7" s="124" t="s">
        <v>26</v>
      </c>
      <c r="C7" s="469" t="s">
        <v>1297</v>
      </c>
      <c r="D7" s="141" t="str">
        <f>'2'!F7</f>
        <v>Stiprinti vietos ekonomiką, skatinant inovacijas, vietos ištekliais paremtą ir į aplinkosaugą orientuotą verslą</v>
      </c>
      <c r="E7" s="141" t="str">
        <f>'2'!G7</f>
        <v>Užtikrinti paslaugų asortimentą ir infrastruktūrą, paremtą tvariais sprendimais ir orientuotą į vietos gyventojų bei lankytojų poreikius</v>
      </c>
      <c r="F7" s="141" t="str">
        <f>'2'!H7</f>
        <v>Stiprinti NVO sektoriaus aktyvumą ir ekonominę nepriklausomybę</v>
      </c>
      <c r="G7" s="141" t="str">
        <f>'2'!I7</f>
        <v>Užtikrinti teritorijos kultūros savitumo, tradicijų, kraštovaizdžio puoselėjimą, saugojimą ir pritaikymą  socialinėje-ekonominėje veikloje</v>
      </c>
      <c r="H7" s="141">
        <f>'2'!J7</f>
        <v>0</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44" x14ac:dyDescent="0.3">
      <c r="A8" s="2" t="s">
        <v>17</v>
      </c>
      <c r="B8" s="124" t="s">
        <v>262</v>
      </c>
      <c r="C8" s="469" t="s">
        <v>1308</v>
      </c>
      <c r="D8" s="145" t="s">
        <v>1837</v>
      </c>
      <c r="E8" s="145"/>
      <c r="F8" s="145" t="s">
        <v>1841</v>
      </c>
      <c r="G8" s="145" t="s">
        <v>1797</v>
      </c>
      <c r="H8" s="145"/>
      <c r="I8" s="145"/>
      <c r="J8" s="145"/>
      <c r="K8" s="145"/>
      <c r="L8" s="145"/>
      <c r="M8" s="145"/>
      <c r="N8" s="145"/>
      <c r="O8" s="145"/>
      <c r="P8" s="145"/>
      <c r="Q8" s="145"/>
      <c r="R8" s="145"/>
      <c r="S8" s="145"/>
      <c r="T8" s="145"/>
      <c r="U8" s="145"/>
      <c r="V8" s="145"/>
      <c r="W8" s="145"/>
      <c r="X8" s="1"/>
    </row>
    <row r="9" spans="1:24" ht="115.2" x14ac:dyDescent="0.3">
      <c r="A9" s="2" t="s">
        <v>79</v>
      </c>
      <c r="B9" s="124" t="s">
        <v>263</v>
      </c>
      <c r="C9" s="469" t="s">
        <v>1303</v>
      </c>
      <c r="D9" s="145"/>
      <c r="E9" s="145" t="s">
        <v>1795</v>
      </c>
      <c r="F9" s="145"/>
      <c r="G9" s="145"/>
      <c r="H9" s="145"/>
      <c r="I9" s="145"/>
      <c r="J9" s="145"/>
      <c r="K9" s="145"/>
      <c r="L9" s="145"/>
      <c r="M9" s="145"/>
      <c r="N9" s="145"/>
      <c r="O9" s="145"/>
      <c r="P9" s="145"/>
      <c r="Q9" s="145"/>
      <c r="R9" s="145"/>
      <c r="S9" s="145"/>
      <c r="T9" s="145"/>
      <c r="U9" s="145"/>
      <c r="V9" s="145"/>
      <c r="W9" s="145"/>
      <c r="X9" s="1"/>
    </row>
    <row r="10" spans="1:24" ht="100.8" x14ac:dyDescent="0.3">
      <c r="A10" s="2" t="s">
        <v>80</v>
      </c>
      <c r="B10" s="124" t="s">
        <v>365</v>
      </c>
      <c r="C10" s="469" t="s">
        <v>1304</v>
      </c>
      <c r="D10" s="145" t="s">
        <v>1840</v>
      </c>
      <c r="E10" s="145" t="s">
        <v>1838</v>
      </c>
      <c r="F10" s="145" t="s">
        <v>1796</v>
      </c>
      <c r="G10" s="145" t="s">
        <v>1794</v>
      </c>
      <c r="H10" s="145"/>
      <c r="I10" s="145"/>
      <c r="J10" s="145"/>
      <c r="K10" s="145"/>
      <c r="L10" s="145"/>
      <c r="M10" s="145"/>
      <c r="N10" s="145"/>
      <c r="O10" s="145"/>
      <c r="P10" s="145"/>
      <c r="Q10" s="145"/>
      <c r="R10" s="145"/>
      <c r="S10" s="145"/>
      <c r="T10" s="145"/>
      <c r="U10" s="145"/>
      <c r="V10" s="145"/>
      <c r="W10" s="145"/>
      <c r="X10" s="1"/>
    </row>
    <row r="11" spans="1:24" ht="129.6" x14ac:dyDescent="0.3">
      <c r="A11" s="2" t="s">
        <v>81</v>
      </c>
      <c r="B11" s="124" t="s">
        <v>264</v>
      </c>
      <c r="C11" s="469" t="s">
        <v>1305</v>
      </c>
      <c r="D11" s="145" t="s">
        <v>1814</v>
      </c>
      <c r="E11" s="145" t="s">
        <v>1815</v>
      </c>
      <c r="F11" s="145" t="s">
        <v>1816</v>
      </c>
      <c r="G11" s="145" t="s">
        <v>1817</v>
      </c>
      <c r="H11" s="145"/>
      <c r="I11" s="145"/>
      <c r="J11" s="145"/>
      <c r="K11" s="145"/>
      <c r="L11" s="145"/>
      <c r="M11" s="145"/>
      <c r="N11" s="145"/>
      <c r="O11" s="145"/>
      <c r="P11" s="145"/>
      <c r="Q11" s="145"/>
      <c r="R11" s="145"/>
      <c r="S11" s="145"/>
      <c r="T11" s="145"/>
      <c r="U11" s="145"/>
      <c r="V11" s="145"/>
      <c r="W11" s="145"/>
      <c r="X11" s="1"/>
    </row>
    <row r="12" spans="1:24" ht="86.4" x14ac:dyDescent="0.3">
      <c r="A12" s="2" t="s">
        <v>82</v>
      </c>
      <c r="B12" s="124" t="s">
        <v>265</v>
      </c>
      <c r="C12" s="469" t="s">
        <v>1306</v>
      </c>
      <c r="D12" s="145" t="s">
        <v>1823</v>
      </c>
      <c r="E12" s="145" t="s">
        <v>1824</v>
      </c>
      <c r="F12" s="145" t="s">
        <v>1825</v>
      </c>
      <c r="G12" s="145" t="s">
        <v>1826</v>
      </c>
      <c r="H12" s="145"/>
      <c r="I12" s="145"/>
      <c r="J12" s="145"/>
      <c r="K12" s="145"/>
      <c r="L12" s="145"/>
      <c r="M12" s="145"/>
      <c r="N12" s="145"/>
      <c r="O12" s="145"/>
      <c r="P12" s="145"/>
      <c r="Q12" s="145"/>
      <c r="R12" s="145"/>
      <c r="S12" s="145"/>
      <c r="T12" s="145"/>
      <c r="U12" s="145"/>
      <c r="V12" s="145"/>
      <c r="W12" s="145"/>
      <c r="X12" s="1"/>
    </row>
    <row r="13" spans="1:24" ht="43.2" x14ac:dyDescent="0.3">
      <c r="A13" s="2" t="s">
        <v>83</v>
      </c>
      <c r="B13" s="124" t="s">
        <v>255</v>
      </c>
      <c r="C13" s="469" t="s">
        <v>1298</v>
      </c>
      <c r="D13" s="142">
        <f>COUNTIFS('9'!E$8:E$27,"taip")</f>
        <v>2</v>
      </c>
      <c r="E13" s="142">
        <f>COUNTIFS('9'!F$8:F$27,"taip")</f>
        <v>3</v>
      </c>
      <c r="F13" s="142">
        <f>COUNTIFS('9'!G$8:G$27,"taip")</f>
        <v>3</v>
      </c>
      <c r="G13" s="142">
        <f>COUNTIFS('9'!H$8:H$27,"taip")</f>
        <v>1</v>
      </c>
      <c r="H13" s="142">
        <f>COUNTIFS('9'!I$8:I$27,"taip")</f>
        <v>0</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2" x14ac:dyDescent="0.3">
      <c r="A14" s="2" t="s">
        <v>84</v>
      </c>
      <c r="B14" s="125" t="s">
        <v>256</v>
      </c>
      <c r="C14" s="469" t="s">
        <v>1307</v>
      </c>
      <c r="D14" s="143" t="s">
        <v>1744</v>
      </c>
      <c r="E14" s="143" t="s">
        <v>1747</v>
      </c>
      <c r="F14" s="143" t="s">
        <v>1747</v>
      </c>
      <c r="G14" s="143" t="s">
        <v>1746</v>
      </c>
      <c r="H14" s="143" t="s">
        <v>1097</v>
      </c>
      <c r="I14" s="143" t="s">
        <v>1097</v>
      </c>
      <c r="J14" s="143" t="s">
        <v>1097</v>
      </c>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28.8" x14ac:dyDescent="0.3">
      <c r="A15" s="2" t="s">
        <v>85</v>
      </c>
      <c r="B15" s="125" t="s">
        <v>257</v>
      </c>
      <c r="C15" s="469" t="s">
        <v>1300</v>
      </c>
      <c r="D15" s="143" t="s">
        <v>1745</v>
      </c>
      <c r="E15" s="143" t="s">
        <v>1745</v>
      </c>
      <c r="F15" s="143" t="s">
        <v>1745</v>
      </c>
      <c r="G15" s="143" t="s">
        <v>1748</v>
      </c>
      <c r="H15" s="143" t="s">
        <v>1097</v>
      </c>
      <c r="I15" s="143" t="s">
        <v>1097</v>
      </c>
      <c r="J15" s="143" t="s">
        <v>1097</v>
      </c>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28.8" x14ac:dyDescent="0.3">
      <c r="A16" s="2" t="s">
        <v>86</v>
      </c>
      <c r="B16" s="125" t="s">
        <v>258</v>
      </c>
      <c r="C16" s="469" t="s">
        <v>1300</v>
      </c>
      <c r="D16" s="143" t="s">
        <v>1746</v>
      </c>
      <c r="E16" s="143" t="s">
        <v>1746</v>
      </c>
      <c r="F16" s="143" t="s">
        <v>1748</v>
      </c>
      <c r="G16" s="143" t="s">
        <v>1747</v>
      </c>
      <c r="H16" s="143" t="s">
        <v>1097</v>
      </c>
      <c r="I16" s="143" t="s">
        <v>1097</v>
      </c>
      <c r="J16" s="143" t="s">
        <v>1097</v>
      </c>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57.6" x14ac:dyDescent="0.3">
      <c r="A17" s="2" t="s">
        <v>87</v>
      </c>
      <c r="B17" s="125" t="s">
        <v>1301</v>
      </c>
      <c r="C17" s="469" t="s">
        <v>1597</v>
      </c>
      <c r="D17" s="144" t="s">
        <v>76</v>
      </c>
      <c r="E17" s="144" t="s">
        <v>76</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57.6" x14ac:dyDescent="0.3">
      <c r="A18" s="2" t="s">
        <v>88</v>
      </c>
      <c r="B18" s="125" t="s">
        <v>1302</v>
      </c>
      <c r="C18" s="583" t="str">
        <f>$C$17</f>
        <v>Pasirinkite iš sąrašo (taip arba ne). Sąsaja nėra privaloma. Iš anksto nurodyta reikšmė "Ne". Pasirinkimas "Taip" reiškia, kad tenkinant poreikį bus siekiama atitinkamo rezultato rodiklio.</v>
      </c>
      <c r="D18" s="144" t="s">
        <v>77</v>
      </c>
      <c r="E18" s="144" t="s">
        <v>76</v>
      </c>
      <c r="F18" s="144" t="s">
        <v>77</v>
      </c>
      <c r="G18" s="144" t="s">
        <v>76</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57.6" x14ac:dyDescent="0.3">
      <c r="A19" s="2" t="s">
        <v>89</v>
      </c>
      <c r="B19" s="125" t="s">
        <v>1195</v>
      </c>
      <c r="C19" s="583" t="str">
        <f>$C$17</f>
        <v>Pasirinkite iš sąrašo (taip arba ne). Sąsaja nėra privaloma. Iš anksto nurodyta reikšmė "Ne". Pasirinkimas "Taip" reiškia, kad tenkinant poreikį bus siekiama atitinkamo rezultato rodiklio.</v>
      </c>
      <c r="D19" s="144" t="s">
        <v>77</v>
      </c>
      <c r="E19" s="144" t="s">
        <v>76</v>
      </c>
      <c r="F19" s="144" t="s">
        <v>77</v>
      </c>
      <c r="G19" s="144" t="s">
        <v>76</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57.6" x14ac:dyDescent="0.3">
      <c r="A20" s="2" t="s">
        <v>90</v>
      </c>
      <c r="B20" s="125" t="s">
        <v>1196</v>
      </c>
      <c r="C20" s="583" t="str">
        <f>$C$17</f>
        <v>Pasirinkite iš sąrašo (taip arba ne). Sąsaja nėra privaloma. Iš anksto nurodyta reikšmė "Ne". Pasirinkimas "Taip" reiškia, kad tenkinant poreikį bus siekiama atitinkamo rezultato rodiklio.</v>
      </c>
      <c r="D20" s="144" t="s">
        <v>76</v>
      </c>
      <c r="E20" s="144" t="s">
        <v>77</v>
      </c>
      <c r="F20" s="144" t="s">
        <v>76</v>
      </c>
      <c r="G20" s="144" t="s">
        <v>76</v>
      </c>
      <c r="H20" s="144" t="s">
        <v>76</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57.6" x14ac:dyDescent="0.3">
      <c r="A21" s="2" t="s">
        <v>91</v>
      </c>
      <c r="B21" s="125" t="s">
        <v>1197</v>
      </c>
      <c r="C21" s="583" t="str">
        <f>$C$17</f>
        <v>Pasirinkite iš sąrašo (taip arba ne). Sąsaja nėra privaloma. Iš anksto nurodyta reikšmė "Ne". Pasirinkimas "Taip" reiškia, kad tenkinant poreikį bus siekiama atitinkamo rezultato rodiklio.</v>
      </c>
      <c r="D21" s="144" t="s">
        <v>76</v>
      </c>
      <c r="E21" s="144" t="s">
        <v>76</v>
      </c>
      <c r="F21" s="144" t="s">
        <v>76</v>
      </c>
      <c r="G21" s="144" t="s">
        <v>77</v>
      </c>
      <c r="H21" s="144" t="s">
        <v>76</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3">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3">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3">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3">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3">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3">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3">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3">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3">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xr:uid="{1AD3F167-0815-4F8A-8251-F7E78278B3E4}">
      <formula1>0</formula1>
      <formula2>500</formula2>
    </dataValidation>
    <dataValidation type="textLength" allowBlank="1" showInputMessage="1" showErrorMessage="1" prompt="Maksimalus simbolių skaičius - 300." sqref="D12:W12" xr:uid="{86BD6E52-32F7-439F-A6F3-D86CEA719DBF}">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r:uid="{FCAE3B1D-49C1-4DAE-BDC8-1D437CE39FD6}">
          <x14:formula1>
            <xm:f>Sąrašai!$A$23:$A$24</xm:f>
          </x14:formula1>
          <xm:sqref>D17:W21</xm:sqref>
        </x14:dataValidation>
        <x14:dataValidation type="list" allowBlank="1" showInputMessage="1" showErrorMessage="1" xr:uid="{C965E465-25DC-4F9F-A5E3-4003A7B48AB5}">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EC67-40D3-4892-AE26-B399EE749B54}">
  <dimension ref="A1:G29"/>
  <sheetViews>
    <sheetView zoomScaleNormal="100" workbookViewId="0">
      <selection activeCell="H10" sqref="H10"/>
    </sheetView>
  </sheetViews>
  <sheetFormatPr defaultColWidth="9.109375" defaultRowHeight="14.4" x14ac:dyDescent="0.3"/>
  <cols>
    <col min="1" max="1" width="8.6640625" style="106" customWidth="1"/>
    <col min="2" max="2" width="18.6640625" style="13" customWidth="1"/>
    <col min="3" max="3" width="70.6640625" style="13" customWidth="1"/>
    <col min="4" max="7" width="15.6640625" style="13" customWidth="1"/>
    <col min="8" max="8" width="20.6640625" style="13" customWidth="1"/>
    <col min="9" max="16384" width="9.109375" style="13"/>
  </cols>
  <sheetData>
    <row r="1" spans="1:7" s="38" customFormat="1" ht="18" x14ac:dyDescent="0.3">
      <c r="A1" s="169" t="s">
        <v>18</v>
      </c>
      <c r="B1" s="36" t="s">
        <v>385</v>
      </c>
      <c r="C1" s="36"/>
      <c r="D1" s="36"/>
      <c r="E1" s="36"/>
    </row>
    <row r="2" spans="1:7" x14ac:dyDescent="0.3">
      <c r="A2" s="105"/>
      <c r="B2" s="1"/>
      <c r="C2" s="1"/>
      <c r="D2" s="1"/>
      <c r="E2" s="1"/>
    </row>
    <row r="3" spans="1:7" x14ac:dyDescent="0.3">
      <c r="A3" s="1"/>
      <c r="B3" s="140" t="s">
        <v>1272</v>
      </c>
      <c r="C3" s="205" t="str">
        <f>'1'!C8</f>
        <v>KAZL</v>
      </c>
    </row>
    <row r="4" spans="1:7" s="1" customFormat="1" ht="15" thickBot="1" x14ac:dyDescent="0.35"/>
    <row r="5" spans="1:7" x14ac:dyDescent="0.3">
      <c r="A5" s="105"/>
      <c r="B5" s="318">
        <v>1</v>
      </c>
      <c r="C5" s="319">
        <v>2</v>
      </c>
      <c r="D5" s="321">
        <v>3</v>
      </c>
      <c r="E5" s="162">
        <v>4</v>
      </c>
      <c r="F5" s="259">
        <v>5</v>
      </c>
      <c r="G5" s="259">
        <v>6</v>
      </c>
    </row>
    <row r="6" spans="1:7" s="15" customFormat="1" ht="57.6" x14ac:dyDescent="0.3">
      <c r="A6" s="105"/>
      <c r="B6" s="505"/>
      <c r="C6" s="20" t="s">
        <v>253</v>
      </c>
      <c r="D6" s="506" t="s">
        <v>380</v>
      </c>
      <c r="E6" s="22" t="s">
        <v>166</v>
      </c>
      <c r="F6" s="22" t="s">
        <v>1501</v>
      </c>
      <c r="G6" s="22" t="s">
        <v>1503</v>
      </c>
    </row>
    <row r="7" spans="1:7" s="15" customFormat="1" ht="18" x14ac:dyDescent="0.3">
      <c r="A7" s="105" t="s">
        <v>259</v>
      </c>
      <c r="B7" s="507" t="s">
        <v>222</v>
      </c>
      <c r="C7" s="638" t="s">
        <v>382</v>
      </c>
      <c r="D7" s="508"/>
      <c r="E7" s="27"/>
      <c r="F7" s="27"/>
      <c r="G7" s="27"/>
    </row>
    <row r="8" spans="1:7" ht="43.2" x14ac:dyDescent="0.3">
      <c r="A8" s="105" t="s">
        <v>714</v>
      </c>
      <c r="B8" s="509" t="s">
        <v>1257</v>
      </c>
      <c r="C8" s="125" t="s">
        <v>381</v>
      </c>
      <c r="D8" s="510" t="s">
        <v>77</v>
      </c>
      <c r="E8" s="146">
        <f>COUNTIFS('8'!$E$7:$E$26,"taip")</f>
        <v>5</v>
      </c>
      <c r="F8" s="146">
        <f>COUNTIFS('10'!$D$11:$W$11,C8)</f>
        <v>5</v>
      </c>
      <c r="G8" s="472"/>
    </row>
    <row r="9" spans="1:7" ht="28.8" x14ac:dyDescent="0.3">
      <c r="A9" s="105" t="s">
        <v>715</v>
      </c>
      <c r="B9" s="509" t="s">
        <v>1256</v>
      </c>
      <c r="C9" s="125" t="s">
        <v>373</v>
      </c>
      <c r="D9" s="511" t="s">
        <v>76</v>
      </c>
      <c r="E9" s="147">
        <f>COUNTIFS('8'!$F$7:$F$26,"taip")</f>
        <v>0</v>
      </c>
      <c r="F9" s="147">
        <f>COUNTIFS('10'!$D$11:$W$11,C9)</f>
        <v>0</v>
      </c>
      <c r="G9" s="473"/>
    </row>
    <row r="10" spans="1:7" s="15" customFormat="1" ht="36" x14ac:dyDescent="0.3">
      <c r="A10" s="105" t="s">
        <v>260</v>
      </c>
      <c r="B10" s="512" t="s">
        <v>1199</v>
      </c>
      <c r="C10" s="639" t="s">
        <v>384</v>
      </c>
      <c r="D10" s="513"/>
      <c r="E10" s="31"/>
      <c r="F10" s="31"/>
      <c r="G10" s="31"/>
    </row>
    <row r="11" spans="1:7" ht="43.2" x14ac:dyDescent="0.3">
      <c r="A11" s="105" t="s">
        <v>716</v>
      </c>
      <c r="B11" s="509" t="s">
        <v>1258</v>
      </c>
      <c r="C11" s="125" t="s">
        <v>375</v>
      </c>
      <c r="D11" s="514" t="s">
        <v>77</v>
      </c>
      <c r="E11" s="147">
        <f>COUNTIFS('8'!$G$7:$G$26,"taip")</f>
        <v>5</v>
      </c>
      <c r="F11" s="147">
        <f>COUNTIFS('10'!$D$11:$W$11,C11)</f>
        <v>0</v>
      </c>
      <c r="G11" s="147">
        <f>COUNTIFS('10'!$D$12:$W$12,"Taip")</f>
        <v>5</v>
      </c>
    </row>
    <row r="12" spans="1:7" ht="43.2" x14ac:dyDescent="0.3">
      <c r="A12" s="105" t="s">
        <v>717</v>
      </c>
      <c r="B12" s="509" t="s">
        <v>1259</v>
      </c>
      <c r="C12" s="125" t="s">
        <v>376</v>
      </c>
      <c r="D12" s="514" t="s">
        <v>76</v>
      </c>
      <c r="E12" s="147">
        <f>COUNTIFS('8'!$H$7:H$26,"taip")</f>
        <v>0</v>
      </c>
      <c r="F12" s="147">
        <f>COUNTIFS('10'!$D$11:$W$11,C12)</f>
        <v>0</v>
      </c>
      <c r="G12" s="147">
        <f>COUNTIFS('10'!$D$13:$W$13,"Taip")</f>
        <v>0</v>
      </c>
    </row>
    <row r="13" spans="1:7" ht="28.8" x14ac:dyDescent="0.3">
      <c r="A13" s="105" t="s">
        <v>718</v>
      </c>
      <c r="B13" s="509" t="s">
        <v>1260</v>
      </c>
      <c r="C13" s="125" t="s">
        <v>377</v>
      </c>
      <c r="D13" s="514" t="s">
        <v>76</v>
      </c>
      <c r="E13" s="147">
        <f>COUNTIFS('8'!$I$7:$I$26,"taip")</f>
        <v>0</v>
      </c>
      <c r="F13" s="147">
        <f>COUNTIFS('10'!$D$11:$W$11,C13)</f>
        <v>0</v>
      </c>
      <c r="G13" s="147">
        <f>COUNTIFS('10'!$D$14:$W$14,"Taip")</f>
        <v>0</v>
      </c>
    </row>
    <row r="14" spans="1:7" ht="43.2" x14ac:dyDescent="0.3">
      <c r="A14" s="105" t="s">
        <v>719</v>
      </c>
      <c r="B14" s="509" t="s">
        <v>1261</v>
      </c>
      <c r="C14" s="125" t="s">
        <v>1499</v>
      </c>
      <c r="D14" s="514" t="s">
        <v>76</v>
      </c>
      <c r="E14" s="147">
        <f>COUNTIFS('8'!$J$7:$J$26,"taip")</f>
        <v>0</v>
      </c>
      <c r="F14" s="147">
        <f>COUNTIFS('10'!$D$11:$W$11,C14)</f>
        <v>0</v>
      </c>
      <c r="G14" s="147">
        <f>COUNTIFS('10'!$D$15:$W$15,"Taip")</f>
        <v>0</v>
      </c>
    </row>
    <row r="15" spans="1:7" s="15" customFormat="1" ht="18" x14ac:dyDescent="0.3">
      <c r="A15" s="105" t="s">
        <v>261</v>
      </c>
      <c r="B15" s="512" t="s">
        <v>223</v>
      </c>
      <c r="C15" s="640" t="s">
        <v>383</v>
      </c>
      <c r="D15" s="515"/>
      <c r="E15" s="148"/>
      <c r="F15" s="148"/>
      <c r="G15" s="148"/>
    </row>
    <row r="16" spans="1:7" ht="43.2" x14ac:dyDescent="0.3">
      <c r="A16" s="105" t="s">
        <v>720</v>
      </c>
      <c r="B16" s="509" t="s">
        <v>1262</v>
      </c>
      <c r="C16" s="125" t="s">
        <v>371</v>
      </c>
      <c r="D16" s="514" t="s">
        <v>76</v>
      </c>
      <c r="E16" s="234">
        <f>COUNTIFS('8'!$K$7:$K$26,"taip")</f>
        <v>0</v>
      </c>
      <c r="F16" s="35">
        <f>COUNTIFS('10'!$D$11:$W$11,C16)</f>
        <v>0</v>
      </c>
      <c r="G16" s="25"/>
    </row>
    <row r="17" spans="1:7" ht="43.2" x14ac:dyDescent="0.3">
      <c r="A17" s="105" t="s">
        <v>721</v>
      </c>
      <c r="B17" s="509" t="s">
        <v>1263</v>
      </c>
      <c r="C17" s="125" t="s">
        <v>372</v>
      </c>
      <c r="D17" s="514" t="s">
        <v>76</v>
      </c>
      <c r="E17" s="146">
        <f>COUNTIFS('8'!$L$7:$L$26,"taip")</f>
        <v>0</v>
      </c>
      <c r="F17" s="149">
        <f>COUNTIFS('10'!$D$11:$W$11,C17)</f>
        <v>0</v>
      </c>
      <c r="G17" s="474"/>
    </row>
    <row r="18" spans="1:7" ht="28.8" x14ac:dyDescent="0.3">
      <c r="A18" s="105" t="s">
        <v>722</v>
      </c>
      <c r="B18" s="509" t="s">
        <v>1264</v>
      </c>
      <c r="C18" s="125" t="s">
        <v>374</v>
      </c>
      <c r="D18" s="514" t="s">
        <v>76</v>
      </c>
      <c r="E18" s="147">
        <f>COUNTIFS('8'!$M$7:$M$26,"taip")</f>
        <v>0</v>
      </c>
      <c r="F18" s="29">
        <f>COUNTIFS('10'!$D$11:$W$11,C18)</f>
        <v>0</v>
      </c>
      <c r="G18" s="475"/>
    </row>
    <row r="19" spans="1:7" ht="29.4" thickBot="1" x14ac:dyDescent="0.35">
      <c r="A19" s="105" t="s">
        <v>723</v>
      </c>
      <c r="B19" s="516" t="s">
        <v>1265</v>
      </c>
      <c r="C19" s="517" t="s">
        <v>378</v>
      </c>
      <c r="D19" s="518" t="s">
        <v>76</v>
      </c>
      <c r="E19" s="504">
        <f>COUNTIFS('8'!$N$7:$N$26,"taip")</f>
        <v>0</v>
      </c>
      <c r="F19" s="150">
        <f>COUNTIFS('10'!$D$11:$W$11,C19)</f>
        <v>0</v>
      </c>
      <c r="G19" s="476"/>
    </row>
    <row r="20" spans="1:7" ht="45" customHeight="1" x14ac:dyDescent="0.3">
      <c r="B20" s="734" t="s">
        <v>1500</v>
      </c>
      <c r="C20" s="734"/>
      <c r="D20" s="734"/>
      <c r="E20" s="625"/>
      <c r="F20" s="625"/>
      <c r="G20" s="625"/>
    </row>
    <row r="22" spans="1:7" x14ac:dyDescent="0.3">
      <c r="B22" s="1"/>
      <c r="C22" s="596" t="s">
        <v>1487</v>
      </c>
    </row>
    <row r="23" spans="1:7" ht="28.8" x14ac:dyDescent="0.3">
      <c r="B23" s="1">
        <v>1</v>
      </c>
      <c r="C23" s="335" t="s">
        <v>1488</v>
      </c>
    </row>
    <row r="24" spans="1:7" x14ac:dyDescent="0.3">
      <c r="B24" s="1">
        <v>2</v>
      </c>
      <c r="C24" s="335" t="s">
        <v>1492</v>
      </c>
      <c r="D24" s="43"/>
    </row>
    <row r="25" spans="1:7" x14ac:dyDescent="0.3">
      <c r="B25" s="1">
        <v>3</v>
      </c>
      <c r="C25" s="335" t="s">
        <v>1502</v>
      </c>
      <c r="D25" s="43"/>
    </row>
    <row r="26" spans="1:7" x14ac:dyDescent="0.3">
      <c r="B26" s="1">
        <v>4</v>
      </c>
      <c r="C26" s="335" t="s">
        <v>1504</v>
      </c>
      <c r="D26" s="43"/>
    </row>
    <row r="27" spans="1:7" ht="57.6" x14ac:dyDescent="0.3">
      <c r="B27" s="1">
        <v>5</v>
      </c>
      <c r="C27" s="335" t="s">
        <v>1491</v>
      </c>
    </row>
    <row r="28" spans="1:7" ht="158.4" x14ac:dyDescent="0.3">
      <c r="B28" s="1">
        <v>6</v>
      </c>
      <c r="C28" s="335" t="s">
        <v>1489</v>
      </c>
    </row>
    <row r="29" spans="1:7" ht="144" x14ac:dyDescent="0.3">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52F011A-721F-495A-8F11-92D9684E455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topLeftCell="A25" zoomScaleNormal="100" workbookViewId="0">
      <selection activeCell="G38" sqref="G38"/>
    </sheetView>
  </sheetViews>
  <sheetFormatPr defaultColWidth="9.109375" defaultRowHeight="14.4" x14ac:dyDescent="0.3"/>
  <cols>
    <col min="1" max="1" width="8.6640625" style="153" customWidth="1"/>
    <col min="2" max="2" width="10.6640625" style="153" customWidth="1"/>
    <col min="3" max="3" width="82.6640625" style="10" customWidth="1"/>
    <col min="4" max="4" width="15.6640625" style="12" customWidth="1"/>
    <col min="5" max="5" width="15.6640625" style="153" customWidth="1"/>
    <col min="6" max="8" width="9.109375" style="153"/>
    <col min="9" max="16384" width="9.109375" style="10"/>
  </cols>
  <sheetData>
    <row r="1" spans="1:8" s="80" customFormat="1" ht="18" x14ac:dyDescent="0.35">
      <c r="A1" s="157" t="s">
        <v>19</v>
      </c>
      <c r="B1" s="83" t="s">
        <v>1143</v>
      </c>
      <c r="C1" s="83"/>
      <c r="D1" s="83"/>
      <c r="E1" s="151"/>
      <c r="F1" s="152"/>
      <c r="G1" s="151"/>
      <c r="H1" s="151"/>
    </row>
    <row r="2" spans="1:8" x14ac:dyDescent="0.3">
      <c r="A2" s="158"/>
      <c r="B2" s="158"/>
      <c r="C2"/>
      <c r="D2" s="159"/>
    </row>
    <row r="3" spans="1:8" s="13" customFormat="1" x14ac:dyDescent="0.3">
      <c r="A3" s="1"/>
      <c r="B3" s="140" t="s">
        <v>1272</v>
      </c>
      <c r="C3" s="205" t="str">
        <f>'1'!C8</f>
        <v>KAZL</v>
      </c>
    </row>
    <row r="4" spans="1:8" customFormat="1" ht="15" thickBot="1" x14ac:dyDescent="0.35"/>
    <row r="5" spans="1:8" customFormat="1" x14ac:dyDescent="0.3">
      <c r="B5" s="269">
        <v>1</v>
      </c>
      <c r="C5" s="270">
        <v>2</v>
      </c>
      <c r="D5" s="271">
        <v>3</v>
      </c>
      <c r="E5" s="603">
        <v>4</v>
      </c>
    </row>
    <row r="6" spans="1:8" s="95" customFormat="1" ht="43.2" x14ac:dyDescent="0.3">
      <c r="A6" s="160"/>
      <c r="B6" s="547" t="s">
        <v>153</v>
      </c>
      <c r="C6" s="85" t="s">
        <v>142</v>
      </c>
      <c r="D6" s="537" t="s">
        <v>456</v>
      </c>
      <c r="E6" s="86" t="s">
        <v>1270</v>
      </c>
      <c r="F6" s="154"/>
      <c r="G6" s="155"/>
      <c r="H6" s="155"/>
    </row>
    <row r="7" spans="1:8" s="95" customFormat="1" ht="18" x14ac:dyDescent="0.3">
      <c r="A7" s="160" t="s">
        <v>21</v>
      </c>
      <c r="B7" s="548" t="s">
        <v>222</v>
      </c>
      <c r="C7" s="187" t="s">
        <v>1124</v>
      </c>
      <c r="D7" s="549"/>
      <c r="E7" s="735"/>
      <c r="F7" s="153"/>
      <c r="G7" s="155"/>
      <c r="H7" s="155"/>
    </row>
    <row r="8" spans="1:8" ht="28.8" x14ac:dyDescent="0.3">
      <c r="A8" s="160" t="s">
        <v>22</v>
      </c>
      <c r="B8" s="550" t="s">
        <v>139</v>
      </c>
      <c r="C8" s="161" t="s">
        <v>467</v>
      </c>
      <c r="D8" s="551">
        <f>'11'!C9</f>
        <v>0</v>
      </c>
      <c r="E8" s="736"/>
    </row>
    <row r="9" spans="1:8" ht="28.8" x14ac:dyDescent="0.3">
      <c r="A9" s="160" t="s">
        <v>724</v>
      </c>
      <c r="B9" s="550" t="s">
        <v>140</v>
      </c>
      <c r="C9" s="161" t="s">
        <v>224</v>
      </c>
      <c r="D9" s="552">
        <f>'11'!C25</f>
        <v>17</v>
      </c>
      <c r="E9" s="736"/>
    </row>
    <row r="10" spans="1:8" ht="28.8" x14ac:dyDescent="0.3">
      <c r="A10" s="160" t="s">
        <v>1160</v>
      </c>
      <c r="B10" s="550" t="s">
        <v>141</v>
      </c>
      <c r="C10" s="161" t="s">
        <v>225</v>
      </c>
      <c r="D10" s="552">
        <f>'11'!C43</f>
        <v>11</v>
      </c>
      <c r="E10" s="736"/>
    </row>
    <row r="11" spans="1:8" ht="28.8" x14ac:dyDescent="0.3">
      <c r="A11" s="160" t="s">
        <v>1161</v>
      </c>
      <c r="B11" s="550" t="s">
        <v>154</v>
      </c>
      <c r="C11" s="161" t="s">
        <v>400</v>
      </c>
      <c r="D11" s="552">
        <f>'11'!C59</f>
        <v>1000</v>
      </c>
      <c r="E11" s="736"/>
    </row>
    <row r="12" spans="1:8" ht="28.8" x14ac:dyDescent="0.3">
      <c r="A12" s="160" t="s">
        <v>1162</v>
      </c>
      <c r="B12" s="550" t="s">
        <v>155</v>
      </c>
      <c r="C12" s="161" t="s">
        <v>226</v>
      </c>
      <c r="D12" s="552">
        <f>'11'!C75</f>
        <v>100</v>
      </c>
      <c r="E12" s="736"/>
    </row>
    <row r="13" spans="1:8" ht="18" x14ac:dyDescent="0.3">
      <c r="A13" s="160" t="s">
        <v>1163</v>
      </c>
      <c r="B13" s="548" t="s">
        <v>1199</v>
      </c>
      <c r="C13" s="187" t="s">
        <v>1126</v>
      </c>
      <c r="D13" s="549"/>
      <c r="E13" s="736"/>
    </row>
    <row r="14" spans="1:8" x14ac:dyDescent="0.3">
      <c r="A14" s="160" t="s">
        <v>1164</v>
      </c>
      <c r="B14" s="553" t="s">
        <v>1127</v>
      </c>
      <c r="C14" s="165" t="s">
        <v>1132</v>
      </c>
      <c r="D14" s="554">
        <f>SUM('10'!D34:W34)</f>
        <v>24</v>
      </c>
      <c r="E14" s="736"/>
    </row>
    <row r="15" spans="1:8" x14ac:dyDescent="0.3">
      <c r="A15" s="160" t="s">
        <v>1165</v>
      </c>
      <c r="B15" s="553" t="s">
        <v>1128</v>
      </c>
      <c r="C15" s="165" t="s">
        <v>1129</v>
      </c>
      <c r="D15" s="554">
        <f>SUM('10'!D46:W46)</f>
        <v>5</v>
      </c>
      <c r="E15" s="736"/>
    </row>
    <row r="16" spans="1:8" ht="18" x14ac:dyDescent="0.3">
      <c r="A16" s="160" t="s">
        <v>1166</v>
      </c>
      <c r="B16" s="555" t="s">
        <v>223</v>
      </c>
      <c r="C16" s="188" t="s">
        <v>1125</v>
      </c>
      <c r="D16" s="556"/>
      <c r="E16" s="736"/>
    </row>
    <row r="17" spans="1:6" x14ac:dyDescent="0.3">
      <c r="A17" s="160" t="s">
        <v>1167</v>
      </c>
      <c r="B17" s="557" t="s">
        <v>1156</v>
      </c>
      <c r="C17" s="163" t="s">
        <v>228</v>
      </c>
      <c r="D17" s="558">
        <f>SUM(D18:D20)</f>
        <v>17</v>
      </c>
      <c r="E17" s="736"/>
    </row>
    <row r="18" spans="1:6" x14ac:dyDescent="0.3">
      <c r="A18" s="160" t="s">
        <v>1168</v>
      </c>
      <c r="B18" s="550" t="s">
        <v>1144</v>
      </c>
      <c r="C18" s="164" t="s">
        <v>146</v>
      </c>
      <c r="D18" s="559">
        <f>'13'!C12</f>
        <v>0</v>
      </c>
      <c r="E18" s="736"/>
    </row>
    <row r="19" spans="1:6" x14ac:dyDescent="0.3">
      <c r="A19" s="160" t="s">
        <v>1169</v>
      </c>
      <c r="B19" s="550" t="s">
        <v>1145</v>
      </c>
      <c r="C19" s="164" t="s">
        <v>147</v>
      </c>
      <c r="D19" s="559">
        <f>'13'!C13</f>
        <v>0</v>
      </c>
      <c r="E19" s="736"/>
    </row>
    <row r="20" spans="1:6" x14ac:dyDescent="0.3">
      <c r="A20" s="160" t="s">
        <v>1170</v>
      </c>
      <c r="B20" s="550" t="s">
        <v>1146</v>
      </c>
      <c r="C20" s="164" t="s">
        <v>148</v>
      </c>
      <c r="D20" s="559">
        <f>'13'!C14</f>
        <v>17</v>
      </c>
      <c r="E20" s="736"/>
    </row>
    <row r="21" spans="1:6" x14ac:dyDescent="0.3">
      <c r="A21" s="160" t="s">
        <v>1171</v>
      </c>
      <c r="B21" s="557" t="s">
        <v>1157</v>
      </c>
      <c r="C21" s="163" t="s">
        <v>227</v>
      </c>
      <c r="D21" s="558">
        <f>SUM(D22:D24)</f>
        <v>17</v>
      </c>
      <c r="E21" s="736"/>
    </row>
    <row r="22" spans="1:6" x14ac:dyDescent="0.3">
      <c r="A22" s="160" t="s">
        <v>1172</v>
      </c>
      <c r="B22" s="550" t="s">
        <v>1147</v>
      </c>
      <c r="C22" s="164" t="s">
        <v>145</v>
      </c>
      <c r="D22" s="559">
        <f>'13'!C16</f>
        <v>2</v>
      </c>
      <c r="E22" s="736"/>
    </row>
    <row r="23" spans="1:6" x14ac:dyDescent="0.3">
      <c r="A23" s="160" t="s">
        <v>1173</v>
      </c>
      <c r="B23" s="550" t="s">
        <v>1148</v>
      </c>
      <c r="C23" s="164" t="s">
        <v>143</v>
      </c>
      <c r="D23" s="559">
        <f>'13'!C17</f>
        <v>0</v>
      </c>
      <c r="E23" s="736"/>
    </row>
    <row r="24" spans="1:6" x14ac:dyDescent="0.3">
      <c r="A24" s="160" t="s">
        <v>1174</v>
      </c>
      <c r="B24" s="550" t="s">
        <v>1149</v>
      </c>
      <c r="C24" s="164" t="s">
        <v>144</v>
      </c>
      <c r="D24" s="559">
        <f>'13'!C18</f>
        <v>15</v>
      </c>
      <c r="E24" s="736"/>
    </row>
    <row r="25" spans="1:6" ht="18" x14ac:dyDescent="0.3">
      <c r="A25" s="160" t="s">
        <v>1175</v>
      </c>
      <c r="B25" s="555" t="s">
        <v>1131</v>
      </c>
      <c r="C25" s="188" t="s">
        <v>1133</v>
      </c>
      <c r="D25" s="556"/>
      <c r="E25" s="736"/>
    </row>
    <row r="26" spans="1:6" x14ac:dyDescent="0.3">
      <c r="A26" s="160" t="s">
        <v>1176</v>
      </c>
      <c r="B26" s="557" t="s">
        <v>1158</v>
      </c>
      <c r="C26" s="129" t="s">
        <v>229</v>
      </c>
      <c r="D26" s="560"/>
      <c r="E26" s="736"/>
      <c r="F26" s="156"/>
    </row>
    <row r="27" spans="1:6" x14ac:dyDescent="0.3">
      <c r="A27" s="160" t="s">
        <v>1177</v>
      </c>
      <c r="B27" s="550" t="s">
        <v>1150</v>
      </c>
      <c r="C27" s="164" t="s">
        <v>1134</v>
      </c>
      <c r="D27" s="561">
        <v>5</v>
      </c>
      <c r="E27" s="736"/>
    </row>
    <row r="28" spans="1:6" x14ac:dyDescent="0.3">
      <c r="A28" s="160" t="s">
        <v>1178</v>
      </c>
      <c r="B28" s="557" t="s">
        <v>1151</v>
      </c>
      <c r="C28" s="165" t="s">
        <v>1136</v>
      </c>
      <c r="D28" s="562">
        <f>'1'!C9</f>
        <v>5</v>
      </c>
      <c r="E28" s="736"/>
    </row>
    <row r="29" spans="1:6" x14ac:dyDescent="0.3">
      <c r="A29" s="160" t="s">
        <v>1179</v>
      </c>
      <c r="B29" s="557" t="s">
        <v>1152</v>
      </c>
      <c r="C29" s="165" t="s">
        <v>1137</v>
      </c>
      <c r="D29" s="563">
        <f>(D27/D28)*100</f>
        <v>100</v>
      </c>
      <c r="E29" s="736"/>
    </row>
    <row r="30" spans="1:6" x14ac:dyDescent="0.3">
      <c r="A30" s="160" t="s">
        <v>1180</v>
      </c>
      <c r="B30" s="557" t="s">
        <v>1159</v>
      </c>
      <c r="C30" s="129" t="s">
        <v>230</v>
      </c>
      <c r="D30" s="560"/>
      <c r="E30" s="736"/>
    </row>
    <row r="31" spans="1:6" ht="28.8" x14ac:dyDescent="0.3">
      <c r="A31" s="160" t="s">
        <v>1181</v>
      </c>
      <c r="B31" s="550" t="s">
        <v>1153</v>
      </c>
      <c r="C31" s="164" t="s">
        <v>1135</v>
      </c>
      <c r="D31" s="564">
        <v>33</v>
      </c>
      <c r="E31" s="736"/>
    </row>
    <row r="32" spans="1:6" x14ac:dyDescent="0.3">
      <c r="A32" s="160" t="s">
        <v>1182</v>
      </c>
      <c r="B32" s="557" t="s">
        <v>1154</v>
      </c>
      <c r="C32" s="165" t="s">
        <v>1138</v>
      </c>
      <c r="D32" s="562">
        <f>'1'!C10</f>
        <v>213</v>
      </c>
      <c r="E32" s="736"/>
    </row>
    <row r="33" spans="1:6" ht="28.8" x14ac:dyDescent="0.3">
      <c r="A33" s="160" t="s">
        <v>1183</v>
      </c>
      <c r="B33" s="557" t="s">
        <v>1155</v>
      </c>
      <c r="C33" s="165" t="s">
        <v>1139</v>
      </c>
      <c r="D33" s="563">
        <f>(D31/D32)*100</f>
        <v>15.492957746478872</v>
      </c>
      <c r="E33" s="736"/>
    </row>
    <row r="34" spans="1:6" ht="18" x14ac:dyDescent="0.3">
      <c r="A34" s="160" t="s">
        <v>1184</v>
      </c>
      <c r="B34" s="555" t="s">
        <v>1130</v>
      </c>
      <c r="C34" s="188" t="s">
        <v>1600</v>
      </c>
      <c r="D34" s="556"/>
      <c r="E34" s="737"/>
    </row>
    <row r="35" spans="1:6" x14ac:dyDescent="0.3">
      <c r="A35" s="160" t="s">
        <v>1185</v>
      </c>
      <c r="B35" s="565" t="str">
        <f>CONCATENATE('1'!$C$8,"-",E35,".","1")</f>
        <v>KAZL-R.1</v>
      </c>
      <c r="C35" s="92" t="s">
        <v>1807</v>
      </c>
      <c r="D35" s="559">
        <f>'11'!C91</f>
        <v>500</v>
      </c>
      <c r="E35" s="190" t="s">
        <v>1141</v>
      </c>
      <c r="F35" s="153" t="s">
        <v>1850</v>
      </c>
    </row>
    <row r="36" spans="1:6" x14ac:dyDescent="0.3">
      <c r="A36" s="160" t="s">
        <v>1186</v>
      </c>
      <c r="B36" s="566" t="str">
        <f>CONCATENATE('1'!$C$8,"-",E36,".","2")</f>
        <v>KAZL-R.2</v>
      </c>
      <c r="C36" s="92"/>
      <c r="D36" s="559">
        <f>'11'!C107</f>
        <v>0</v>
      </c>
      <c r="E36" s="190" t="s">
        <v>1141</v>
      </c>
    </row>
    <row r="37" spans="1:6" x14ac:dyDescent="0.3">
      <c r="A37" s="160" t="s">
        <v>1187</v>
      </c>
      <c r="B37" s="566" t="str">
        <f>CONCATENATE('1'!$C$8,"-",E37,".","3")</f>
        <v>KAZL-R.3</v>
      </c>
      <c r="C37" s="92"/>
      <c r="D37" s="559">
        <f>'11'!C123</f>
        <v>0</v>
      </c>
      <c r="E37" s="190" t="s">
        <v>1141</v>
      </c>
    </row>
    <row r="38" spans="1:6" x14ac:dyDescent="0.3">
      <c r="A38" s="160" t="s">
        <v>1188</v>
      </c>
      <c r="B38" s="566" t="str">
        <f>CONCATENATE('1'!$C$8,"-",E38,".","4")</f>
        <v>KAZL-P.4</v>
      </c>
      <c r="C38" s="92"/>
      <c r="D38" s="559">
        <f>'11'!C139</f>
        <v>0</v>
      </c>
      <c r="E38" s="190" t="s">
        <v>1140</v>
      </c>
    </row>
    <row r="39" spans="1:6" x14ac:dyDescent="0.3">
      <c r="A39" s="160" t="s">
        <v>1189</v>
      </c>
      <c r="B39" s="566" t="str">
        <f>CONCATENATE('1'!$C$8,"-",E39,".","5")</f>
        <v>KAZL-P.5</v>
      </c>
      <c r="C39" s="92"/>
      <c r="D39" s="559">
        <f>'11'!C155</f>
        <v>0</v>
      </c>
      <c r="E39" s="190" t="s">
        <v>1140</v>
      </c>
    </row>
    <row r="40" spans="1:6" x14ac:dyDescent="0.3">
      <c r="A40" s="160" t="s">
        <v>1190</v>
      </c>
      <c r="B40" s="566" t="str">
        <f>CONCATENATE('1'!$C$8,"-",E40,".","6")</f>
        <v>KAZL-P.6</v>
      </c>
      <c r="C40" s="92"/>
      <c r="D40" s="559">
        <f>'11'!C171</f>
        <v>0</v>
      </c>
      <c r="E40" s="190" t="s">
        <v>1140</v>
      </c>
    </row>
    <row r="41" spans="1:6" x14ac:dyDescent="0.3">
      <c r="A41" s="160" t="s">
        <v>1191</v>
      </c>
      <c r="B41" s="566" t="str">
        <f>CONCATENATE('1'!$C$8,"-",E41,".","7")</f>
        <v>KAZL-P.7</v>
      </c>
      <c r="C41" s="92"/>
      <c r="D41" s="559">
        <f>'11'!C187</f>
        <v>0</v>
      </c>
      <c r="E41" s="190" t="s">
        <v>1140</v>
      </c>
    </row>
    <row r="42" spans="1:6" x14ac:dyDescent="0.3">
      <c r="A42" s="160" t="s">
        <v>1192</v>
      </c>
      <c r="B42" s="566" t="str">
        <f>CONCATENATE('1'!$C$8,"-",E42,".","8")</f>
        <v>KAZL-P.8</v>
      </c>
      <c r="C42" s="92"/>
      <c r="D42" s="559">
        <f>'11'!C203</f>
        <v>0</v>
      </c>
      <c r="E42" s="190" t="s">
        <v>1140</v>
      </c>
    </row>
    <row r="43" spans="1:6" x14ac:dyDescent="0.3">
      <c r="A43" s="160" t="s">
        <v>1193</v>
      </c>
      <c r="B43" s="566" t="str">
        <f>CONCATENATE('1'!$C$8,"-",E43,".","9")</f>
        <v>KAZL-P.9</v>
      </c>
      <c r="C43" s="92"/>
      <c r="D43" s="559">
        <f>'11'!C219</f>
        <v>0</v>
      </c>
      <c r="E43" s="190" t="s">
        <v>1140</v>
      </c>
    </row>
    <row r="44" spans="1:6" ht="15" thickBot="1" x14ac:dyDescent="0.35">
      <c r="A44" s="160" t="s">
        <v>1194</v>
      </c>
      <c r="B44" s="567" t="str">
        <f>CONCATENATE('1'!$C$8,"-",E44,".","10")</f>
        <v>KAZL-P.10</v>
      </c>
      <c r="C44" s="371"/>
      <c r="D44" s="568">
        <f>'11'!C235</f>
        <v>0</v>
      </c>
      <c r="E44" s="191" t="s">
        <v>1140</v>
      </c>
    </row>
    <row r="47" spans="1:6" x14ac:dyDescent="0.3">
      <c r="B47" s="2"/>
      <c r="C47" s="360" t="s">
        <v>1490</v>
      </c>
    </row>
    <row r="48" spans="1:6" ht="57.6" x14ac:dyDescent="0.3">
      <c r="B48" s="2">
        <v>1</v>
      </c>
      <c r="C48" s="335" t="s">
        <v>1626</v>
      </c>
    </row>
    <row r="49" spans="2:4" ht="100.8" x14ac:dyDescent="0.3">
      <c r="B49" s="1">
        <v>2</v>
      </c>
      <c r="C49" s="335" t="s">
        <v>1313</v>
      </c>
      <c r="D49" s="10"/>
    </row>
    <row r="50" spans="2:4" ht="100.8" x14ac:dyDescent="0.3">
      <c r="B50" s="1">
        <v>3</v>
      </c>
      <c r="C50" s="335" t="s">
        <v>1314</v>
      </c>
      <c r="D50" s="10"/>
    </row>
    <row r="51" spans="2:4" x14ac:dyDescent="0.3">
      <c r="B51" s="2">
        <v>4</v>
      </c>
      <c r="C51" s="335" t="s">
        <v>1309</v>
      </c>
      <c r="D51" s="10"/>
    </row>
    <row r="52" spans="2:4" x14ac:dyDescent="0.3">
      <c r="B52" s="1">
        <v>5</v>
      </c>
      <c r="C52" s="335" t="s">
        <v>1310</v>
      </c>
      <c r="D52" s="10"/>
    </row>
    <row r="53" spans="2:4" ht="28.8" x14ac:dyDescent="0.3">
      <c r="B53" s="1">
        <v>6</v>
      </c>
      <c r="C53" s="335" t="s">
        <v>1311</v>
      </c>
    </row>
    <row r="54" spans="2:4" ht="28.8" x14ac:dyDescent="0.3">
      <c r="B54" s="2">
        <v>7</v>
      </c>
      <c r="C54" s="335" t="s">
        <v>1312</v>
      </c>
    </row>
    <row r="55" spans="2:4" x14ac:dyDescent="0.3">
      <c r="C55" s="11"/>
    </row>
  </sheetData>
  <mergeCells count="1">
    <mergeCell ref="E7:E34"/>
  </mergeCells>
  <phoneticPr fontId="8" type="noConversion"/>
  <dataValidations count="1">
    <dataValidation type="textLength" allowBlank="1" showInputMessage="1" showErrorMessage="1" prompt="Maksimalus simbolių skaičius - 100" sqref="C35:C44" xr:uid="{BA132E9A-06A2-4956-9158-C38A2999B55F}">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D94EA89-15BD-490D-86A7-18699996CB0B}">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4B1-2C32-4594-A3F0-981E295AFFCD}">
  <dimension ref="A1:L36"/>
  <sheetViews>
    <sheetView topLeftCell="D1" zoomScaleNormal="100" workbookViewId="0">
      <selection activeCell="D9" sqref="D9"/>
    </sheetView>
  </sheetViews>
  <sheetFormatPr defaultColWidth="9.109375" defaultRowHeight="14.4" x14ac:dyDescent="0.3"/>
  <cols>
    <col min="1" max="1" width="8.6640625" style="106" customWidth="1"/>
    <col min="2" max="2" width="12.6640625" style="13" customWidth="1"/>
    <col min="3" max="3" width="70.6640625" style="13" customWidth="1"/>
    <col min="4" max="4" width="52.6640625" style="13" customWidth="1"/>
    <col min="5" max="7" width="15.6640625" customWidth="1"/>
    <col min="8" max="8" width="20.6640625" style="13" customWidth="1"/>
    <col min="9" max="9" width="25.6640625" style="13" customWidth="1"/>
    <col min="10" max="10" width="35.6640625" style="13" customWidth="1"/>
    <col min="11" max="11" width="8.6640625"/>
    <col min="12" max="12" width="12.6640625" style="13" hidden="1" customWidth="1"/>
    <col min="13" max="16384" width="9.109375" style="13"/>
  </cols>
  <sheetData>
    <row r="1" spans="1:12" s="38" customFormat="1" ht="18" x14ac:dyDescent="0.3">
      <c r="A1" s="169" t="s">
        <v>126</v>
      </c>
      <c r="B1" s="36" t="s">
        <v>397</v>
      </c>
      <c r="C1" s="36"/>
      <c r="D1" s="170"/>
      <c r="E1"/>
      <c r="F1"/>
      <c r="G1"/>
      <c r="H1" s="36"/>
      <c r="I1" s="36"/>
      <c r="J1" s="36"/>
    </row>
    <row r="2" spans="1:12" x14ac:dyDescent="0.3">
      <c r="A2" s="105"/>
      <c r="B2" s="1"/>
      <c r="C2" s="1"/>
      <c r="D2" s="1"/>
      <c r="H2" s="171"/>
      <c r="I2" s="171"/>
      <c r="J2" s="1"/>
    </row>
    <row r="3" spans="1:12" x14ac:dyDescent="0.3">
      <c r="A3" s="1"/>
      <c r="B3" s="140" t="s">
        <v>1272</v>
      </c>
      <c r="C3" s="205" t="str">
        <f>'1'!C8</f>
        <v>KAZL</v>
      </c>
      <c r="D3" s="1"/>
      <c r="H3" s="1"/>
      <c r="I3" s="1"/>
      <c r="J3" s="1"/>
    </row>
    <row r="4" spans="1:12" customFormat="1" ht="15" thickBot="1" x14ac:dyDescent="0.35">
      <c r="L4" s="13"/>
    </row>
    <row r="5" spans="1:12" x14ac:dyDescent="0.3">
      <c r="A5" s="105"/>
      <c r="B5" s="318">
        <v>1</v>
      </c>
      <c r="C5" s="319">
        <v>2</v>
      </c>
      <c r="D5" s="319">
        <v>3</v>
      </c>
      <c r="E5" s="319">
        <v>4</v>
      </c>
      <c r="F5" s="321">
        <v>5</v>
      </c>
      <c r="G5" s="162">
        <v>6</v>
      </c>
      <c r="H5" s="259">
        <v>7</v>
      </c>
      <c r="I5" s="162">
        <v>8</v>
      </c>
      <c r="J5" s="259">
        <v>9</v>
      </c>
      <c r="L5" s="228" t="s">
        <v>1316</v>
      </c>
    </row>
    <row r="6" spans="1:12" s="15" customFormat="1" ht="57.6" x14ac:dyDescent="0.3">
      <c r="A6" s="105"/>
      <c r="B6" s="362" t="s">
        <v>54</v>
      </c>
      <c r="C6" s="584" t="s">
        <v>53</v>
      </c>
      <c r="D6" s="96" t="s">
        <v>42</v>
      </c>
      <c r="E6" s="32" t="str">
        <f>'10'!B34</f>
        <v>Planuojama paremti projektų (rodiklis L700)</v>
      </c>
      <c r="F6" s="515" t="str">
        <f>'10'!B33</f>
        <v>Planuojama paramos suma priemonei, Eur</v>
      </c>
      <c r="G6" s="31" t="s">
        <v>218</v>
      </c>
      <c r="H6" s="32" t="s">
        <v>28</v>
      </c>
      <c r="I6" s="585" t="s">
        <v>29</v>
      </c>
      <c r="J6" s="31" t="s">
        <v>213</v>
      </c>
      <c r="L6" s="123" t="s">
        <v>1315</v>
      </c>
    </row>
    <row r="7" spans="1:12" x14ac:dyDescent="0.3">
      <c r="A7" s="105" t="s">
        <v>150</v>
      </c>
      <c r="B7" s="575" t="s">
        <v>0</v>
      </c>
      <c r="C7" s="728" t="s">
        <v>1711</v>
      </c>
      <c r="D7" s="230" t="s">
        <v>33</v>
      </c>
      <c r="E7" s="173">
        <f>HLOOKUP($B7,'10'!$D$6:$W$35,29,FALSE)</f>
        <v>8</v>
      </c>
      <c r="F7" s="576">
        <f>HLOOKUP($B7,'10'!$D$6:$W$35,28,FALSE)</f>
        <v>560000</v>
      </c>
      <c r="G7" s="626">
        <f t="shared" ref="G7:G26" si="0">IF(J7="Vietos projektų įgyvendinimo išlaidos",F7/$F$29*100,"-")</f>
        <v>52.389180511599051</v>
      </c>
      <c r="H7" s="172" t="str">
        <f>VLOOKUP(D7,Sąrašai!$A$8:$B$19,2,FALSE)</f>
        <v>LEADER-20VVG-03</v>
      </c>
      <c r="I7" s="172" t="str">
        <f>CONCATENATE('1'!$C$8,"-",H7,"-",L7)</f>
        <v>KAZL-LEADER-20VVG-03-01</v>
      </c>
      <c r="J7" s="174" t="str">
        <f>VLOOKUP(H7,Sąrašai!$B$8:$C$19,2,FALSE)</f>
        <v>Vietos projektų įgyvendinimo išlaidos</v>
      </c>
      <c r="L7" s="232" t="s">
        <v>1283</v>
      </c>
    </row>
    <row r="8" spans="1:12" x14ac:dyDescent="0.3">
      <c r="A8" s="105" t="s">
        <v>151</v>
      </c>
      <c r="B8" s="575" t="s">
        <v>1</v>
      </c>
      <c r="C8" s="728" t="s">
        <v>1712</v>
      </c>
      <c r="D8" s="230" t="s">
        <v>1696</v>
      </c>
      <c r="E8" s="173">
        <f>HLOOKUP($B8,'10'!$D$6:$W$35,29,FALSE)</f>
        <v>3</v>
      </c>
      <c r="F8" s="576">
        <f>HLOOKUP($B8,'10'!$D$6:$W$35,28,FALSE)</f>
        <v>264000</v>
      </c>
      <c r="G8" s="626">
        <f t="shared" si="0"/>
        <v>24.697756526896701</v>
      </c>
      <c r="H8" s="172" t="str">
        <f>VLOOKUP(D8,Sąrašai!$A$8:$B$19,2,FALSE)</f>
        <v>LEADER-20VVG-07</v>
      </c>
      <c r="I8" s="172" t="str">
        <f>CONCATENATE('1'!$C$8,"-",H8,"-",L8)</f>
        <v>KAZL-LEADER-20VVG-07-02</v>
      </c>
      <c r="J8" s="174" t="str">
        <f>VLOOKUP(H8,Sąrašai!$B$8:$C$19,2,FALSE)</f>
        <v>Vietos projektų įgyvendinimo išlaidos</v>
      </c>
      <c r="L8" s="232" t="s">
        <v>1284</v>
      </c>
    </row>
    <row r="9" spans="1:12" x14ac:dyDescent="0.3">
      <c r="A9" s="105" t="s">
        <v>152</v>
      </c>
      <c r="B9" s="575" t="s">
        <v>2</v>
      </c>
      <c r="C9" s="728" t="s">
        <v>1713</v>
      </c>
      <c r="D9" s="230" t="s">
        <v>1704</v>
      </c>
      <c r="E9" s="173">
        <f>HLOOKUP($B9,'10'!$D$6:$W$35,29,FALSE)</f>
        <v>2</v>
      </c>
      <c r="F9" s="576">
        <f>HLOOKUP($B9,'10'!$D$6:$W$35,28,FALSE)</f>
        <v>44000</v>
      </c>
      <c r="G9" s="626">
        <f t="shared" si="0"/>
        <v>4.1162927544827834</v>
      </c>
      <c r="H9" s="172" t="str">
        <f>VLOOKUP(D9,Sąrašai!$A$8:$B$19,2,FALSE)</f>
        <v>LEADER-20VVG-08</v>
      </c>
      <c r="I9" s="172" t="str">
        <f>CONCATENATE('1'!$C$8,"-",H9,"-",L9)</f>
        <v>KAZL-LEADER-20VVG-08-03</v>
      </c>
      <c r="J9" s="174" t="str">
        <f>VLOOKUP(H9,Sąrašai!$B$8:$C$19,2,FALSE)</f>
        <v>Vietos projektų įgyvendinimo išlaidos</v>
      </c>
      <c r="L9" s="232" t="s">
        <v>1285</v>
      </c>
    </row>
    <row r="10" spans="1:12" x14ac:dyDescent="0.3">
      <c r="A10" s="105" t="s">
        <v>517</v>
      </c>
      <c r="B10" s="575" t="s">
        <v>3</v>
      </c>
      <c r="C10" s="728" t="s">
        <v>1714</v>
      </c>
      <c r="D10" s="230" t="s">
        <v>1697</v>
      </c>
      <c r="E10" s="173">
        <f>HLOOKUP($B10,'10'!$D$6:$W$35,29,FALSE)</f>
        <v>10</v>
      </c>
      <c r="F10" s="576">
        <f>HLOOKUP($B10,'10'!$D$6:$W$35,28,FALSE)</f>
        <v>200923</v>
      </c>
      <c r="G10" s="626">
        <f t="shared" si="0"/>
        <v>18.79677020702146</v>
      </c>
      <c r="H10" s="172" t="str">
        <f>VLOOKUP(D10,Sąrašai!$A$8:$B$19,2,FALSE)</f>
        <v>LEADER-20VVG-09</v>
      </c>
      <c r="I10" s="172" t="str">
        <f>CONCATENATE('1'!$C$8,"-",H10,"-",L10)</f>
        <v>KAZL-LEADER-20VVG-09-04</v>
      </c>
      <c r="J10" s="174" t="str">
        <f>VLOOKUP(H10,Sąrašai!$B$8:$C$19,2,FALSE)</f>
        <v>Vietos projektų įgyvendinimo išlaidos</v>
      </c>
      <c r="L10" s="232" t="s">
        <v>1286</v>
      </c>
    </row>
    <row r="11" spans="1:12" x14ac:dyDescent="0.3">
      <c r="A11" s="105" t="s">
        <v>518</v>
      </c>
      <c r="B11" s="575" t="s">
        <v>4</v>
      </c>
      <c r="C11" s="728" t="s">
        <v>39</v>
      </c>
      <c r="D11" s="230" t="s">
        <v>39</v>
      </c>
      <c r="E11" s="173">
        <f>HLOOKUP($B11,'10'!$D$6:$W$35,29,FALSE)</f>
        <v>1</v>
      </c>
      <c r="F11" s="576">
        <f>HLOOKUP($B11,'10'!$D$6:$W$35,28,FALSE)</f>
        <v>20000</v>
      </c>
      <c r="G11" s="626" t="str">
        <f t="shared" si="0"/>
        <v>-</v>
      </c>
      <c r="H11" s="172" t="str">
        <f>VLOOKUP(D11,Sąrašai!$A$8:$B$19,2,FALSE)</f>
        <v>LEADER-20VVG-12</v>
      </c>
      <c r="I11" s="172" t="str">
        <f>CONCATENATE('1'!$C$8,"-",H11,"-",L11)</f>
        <v>KAZL-LEADER-20VVG-12-05</v>
      </c>
      <c r="J11" s="174" t="str">
        <f>VLOOKUP(H11,Sąrašai!$B$8:$C$19,2,FALSE)</f>
        <v>VPS administravimo išlaidos</v>
      </c>
      <c r="L11" s="232" t="s">
        <v>1287</v>
      </c>
    </row>
    <row r="12" spans="1:12" x14ac:dyDescent="0.3">
      <c r="A12" s="105" t="s">
        <v>519</v>
      </c>
      <c r="B12" s="575" t="s">
        <v>5</v>
      </c>
      <c r="C12" s="728"/>
      <c r="D12" s="230"/>
      <c r="E12" s="173">
        <f>HLOOKUP($B12,'10'!$D$6:$W$35,29,FALSE)</f>
        <v>0</v>
      </c>
      <c r="F12" s="576">
        <f>HLOOKUP($B12,'10'!$D$6:$W$35,28,FALSE)</f>
        <v>0</v>
      </c>
      <c r="G12" s="626" t="e">
        <f t="shared" si="0"/>
        <v>#N/A</v>
      </c>
      <c r="H12" s="172" t="e">
        <f>VLOOKUP(D12,Sąrašai!$A$8:$B$19,2,FALSE)</f>
        <v>#N/A</v>
      </c>
      <c r="I12" s="172" t="e">
        <f>CONCATENATE('1'!$C$8,"-",H12,"-",L12)</f>
        <v>#N/A</v>
      </c>
      <c r="J12" s="174" t="e">
        <f>VLOOKUP(H12,Sąrašai!$B$8:$C$19,2,FALSE)</f>
        <v>#N/A</v>
      </c>
      <c r="L12" s="232" t="s">
        <v>1288</v>
      </c>
    </row>
    <row r="13" spans="1:12" x14ac:dyDescent="0.3">
      <c r="A13" s="105" t="s">
        <v>520</v>
      </c>
      <c r="B13" s="575" t="s">
        <v>6</v>
      </c>
      <c r="C13" s="728"/>
      <c r="D13" s="230"/>
      <c r="E13" s="173">
        <f>HLOOKUP($B13,'10'!$D$6:$W$35,29,FALSE)</f>
        <v>0</v>
      </c>
      <c r="F13" s="576">
        <f>HLOOKUP($B13,'10'!$D$6:$W$35,28,FALSE)</f>
        <v>0</v>
      </c>
      <c r="G13" s="626" t="e">
        <f t="shared" si="0"/>
        <v>#N/A</v>
      </c>
      <c r="H13" s="172" t="e">
        <f>VLOOKUP(D13,Sąrašai!$A$8:$B$19,2,FALSE)</f>
        <v>#N/A</v>
      </c>
      <c r="I13" s="172" t="e">
        <f>CONCATENATE('1'!$C$8,"-",H13,"-",L13)</f>
        <v>#N/A</v>
      </c>
      <c r="J13" s="174" t="e">
        <f>VLOOKUP(H13,Sąrašai!$B$8:$C$19,2,FALSE)</f>
        <v>#N/A</v>
      </c>
      <c r="L13" s="232" t="s">
        <v>1289</v>
      </c>
    </row>
    <row r="14" spans="1:12" x14ac:dyDescent="0.3">
      <c r="A14" s="105" t="s">
        <v>521</v>
      </c>
      <c r="B14" s="575" t="s">
        <v>7</v>
      </c>
      <c r="C14" s="728"/>
      <c r="D14" s="230"/>
      <c r="E14" s="173">
        <f>HLOOKUP($B14,'10'!$D$6:$W$35,29,FALSE)</f>
        <v>0</v>
      </c>
      <c r="F14" s="576">
        <f>HLOOKUP($B14,'10'!$D$6:$W$35,28,FALSE)</f>
        <v>0</v>
      </c>
      <c r="G14" s="626" t="e">
        <f t="shared" si="0"/>
        <v>#N/A</v>
      </c>
      <c r="H14" s="172" t="e">
        <f>VLOOKUP(D14,Sąrašai!$A$8:$B$19,2,FALSE)</f>
        <v>#N/A</v>
      </c>
      <c r="I14" s="172" t="e">
        <f>CONCATENATE('1'!$C$8,"-",H14,"-",L14)</f>
        <v>#N/A</v>
      </c>
      <c r="J14" s="174" t="e">
        <f>VLOOKUP(H14,Sąrašai!$B$8:$C$19,2,FALSE)</f>
        <v>#N/A</v>
      </c>
      <c r="L14" s="232" t="s">
        <v>1290</v>
      </c>
    </row>
    <row r="15" spans="1:12" x14ac:dyDescent="0.3">
      <c r="A15" s="105" t="s">
        <v>522</v>
      </c>
      <c r="B15" s="575" t="s">
        <v>8</v>
      </c>
      <c r="C15" s="728"/>
      <c r="D15" s="230"/>
      <c r="E15" s="173">
        <f>HLOOKUP($B15,'10'!$D$6:$W$35,29,FALSE)</f>
        <v>0</v>
      </c>
      <c r="F15" s="576">
        <f>HLOOKUP($B15,'10'!$D$6:$W$35,28,FALSE)</f>
        <v>0</v>
      </c>
      <c r="G15" s="626" t="e">
        <f t="shared" si="0"/>
        <v>#N/A</v>
      </c>
      <c r="H15" s="172" t="e">
        <f>VLOOKUP(D15,Sąrašai!$A$8:$B$19,2,FALSE)</f>
        <v>#N/A</v>
      </c>
      <c r="I15" s="172" t="e">
        <f>CONCATENATE('1'!$C$8,"-",H15,"-",L15)</f>
        <v>#N/A</v>
      </c>
      <c r="J15" s="174" t="e">
        <f>VLOOKUP(H15,Sąrašai!$B$8:$C$19,2,FALSE)</f>
        <v>#N/A</v>
      </c>
      <c r="L15" s="232" t="s">
        <v>1291</v>
      </c>
    </row>
    <row r="16" spans="1:12" x14ac:dyDescent="0.3">
      <c r="A16" s="105" t="s">
        <v>523</v>
      </c>
      <c r="B16" s="575" t="s">
        <v>9</v>
      </c>
      <c r="C16" s="728"/>
      <c r="D16" s="230"/>
      <c r="E16" s="173">
        <f>HLOOKUP($B16,'10'!$D$6:$W$35,29,FALSE)</f>
        <v>0</v>
      </c>
      <c r="F16" s="576">
        <f>HLOOKUP($B16,'10'!$D$6:$W$35,28,FALSE)</f>
        <v>0</v>
      </c>
      <c r="G16" s="626" t="e">
        <f t="shared" si="0"/>
        <v>#N/A</v>
      </c>
      <c r="H16" s="172" t="e">
        <f>VLOOKUP(D16,Sąrašai!$A$8:$B$19,2,FALSE)</f>
        <v>#N/A</v>
      </c>
      <c r="I16" s="172" t="e">
        <f>CONCATENATE('1'!$C$8,"-",H16,"-",L16)</f>
        <v>#N/A</v>
      </c>
      <c r="J16" s="174" t="e">
        <f>VLOOKUP(H16,Sąrašai!$B$8:$C$19,2,FALSE)</f>
        <v>#N/A</v>
      </c>
      <c r="K16" s="13"/>
      <c r="L16" s="121">
        <v>10</v>
      </c>
    </row>
    <row r="17" spans="1:12" x14ac:dyDescent="0.3">
      <c r="A17" s="105" t="s">
        <v>524</v>
      </c>
      <c r="B17" s="575" t="s">
        <v>43</v>
      </c>
      <c r="C17" s="728"/>
      <c r="D17" s="230"/>
      <c r="E17" s="173">
        <f>HLOOKUP($B17,'10'!$D$6:$W$35,29,FALSE)</f>
        <v>0</v>
      </c>
      <c r="F17" s="576">
        <f>HLOOKUP($B17,'10'!$D$6:$W$35,28,FALSE)</f>
        <v>0</v>
      </c>
      <c r="G17" s="626" t="e">
        <f t="shared" si="0"/>
        <v>#N/A</v>
      </c>
      <c r="H17" s="172" t="e">
        <f>VLOOKUP(D17,Sąrašai!$A$8:$B$19,2,FALSE)</f>
        <v>#N/A</v>
      </c>
      <c r="I17" s="172" t="e">
        <f>CONCATENATE('1'!$C$8,"-",H17,"-",L17)</f>
        <v>#N/A</v>
      </c>
      <c r="J17" s="174" t="e">
        <f>VLOOKUP(H17,Sąrašai!$B$8:$C$19,2,FALSE)</f>
        <v>#N/A</v>
      </c>
      <c r="L17" s="121">
        <v>11</v>
      </c>
    </row>
    <row r="18" spans="1:12" x14ac:dyDescent="0.3">
      <c r="A18" s="105" t="s">
        <v>525</v>
      </c>
      <c r="B18" s="575" t="s">
        <v>44</v>
      </c>
      <c r="C18" s="728"/>
      <c r="D18" s="230"/>
      <c r="E18" s="173">
        <f>HLOOKUP($B18,'10'!$D$6:$W$35,29,FALSE)</f>
        <v>0</v>
      </c>
      <c r="F18" s="576">
        <f>HLOOKUP($B18,'10'!$D$6:$W$35,28,FALSE)</f>
        <v>0</v>
      </c>
      <c r="G18" s="626" t="e">
        <f t="shared" si="0"/>
        <v>#N/A</v>
      </c>
      <c r="H18" s="172" t="e">
        <f>VLOOKUP(D18,Sąrašai!$A$8:$B$19,2,FALSE)</f>
        <v>#N/A</v>
      </c>
      <c r="I18" s="172" t="e">
        <f>CONCATENATE('1'!$C$8,"-",H18,"-",L18)</f>
        <v>#N/A</v>
      </c>
      <c r="J18" s="174" t="e">
        <f>VLOOKUP(H18,Sąrašai!$B$8:$C$19,2,FALSE)</f>
        <v>#N/A</v>
      </c>
      <c r="L18" s="121">
        <v>12</v>
      </c>
    </row>
    <row r="19" spans="1:12" x14ac:dyDescent="0.3">
      <c r="A19" s="105" t="s">
        <v>526</v>
      </c>
      <c r="B19" s="575" t="s">
        <v>45</v>
      </c>
      <c r="C19" s="728"/>
      <c r="D19" s="230"/>
      <c r="E19" s="173">
        <f>HLOOKUP($B19,'10'!$D$6:$W$35,29,FALSE)</f>
        <v>0</v>
      </c>
      <c r="F19" s="576">
        <f>HLOOKUP($B19,'10'!$D$6:$W$35,28,FALSE)</f>
        <v>0</v>
      </c>
      <c r="G19" s="626" t="e">
        <f t="shared" si="0"/>
        <v>#N/A</v>
      </c>
      <c r="H19" s="172" t="e">
        <f>VLOOKUP(D19,Sąrašai!$A$8:$B$19,2,FALSE)</f>
        <v>#N/A</v>
      </c>
      <c r="I19" s="172" t="e">
        <f>CONCATENATE('1'!$C$8,"-",H19,"-",L19)</f>
        <v>#N/A</v>
      </c>
      <c r="J19" s="174" t="e">
        <f>VLOOKUP(H19,Sąrašai!$B$8:$C$19,2,FALSE)</f>
        <v>#N/A</v>
      </c>
      <c r="L19" s="121">
        <v>13</v>
      </c>
    </row>
    <row r="20" spans="1:12" x14ac:dyDescent="0.3">
      <c r="A20" s="105" t="s">
        <v>527</v>
      </c>
      <c r="B20" s="575" t="s">
        <v>46</v>
      </c>
      <c r="C20" s="728"/>
      <c r="D20" s="230"/>
      <c r="E20" s="173">
        <f>HLOOKUP($B20,'10'!$D$6:$W$35,29,FALSE)</f>
        <v>0</v>
      </c>
      <c r="F20" s="576">
        <f>HLOOKUP($B20,'10'!$D$6:$W$35,28,FALSE)</f>
        <v>0</v>
      </c>
      <c r="G20" s="626" t="e">
        <f t="shared" si="0"/>
        <v>#N/A</v>
      </c>
      <c r="H20" s="172" t="e">
        <f>VLOOKUP(D20,Sąrašai!$A$8:$B$19,2,FALSE)</f>
        <v>#N/A</v>
      </c>
      <c r="I20" s="172" t="e">
        <f>CONCATENATE('1'!$C$8,"-",H20,"-",L20)</f>
        <v>#N/A</v>
      </c>
      <c r="J20" s="174" t="e">
        <f>VLOOKUP(H20,Sąrašai!$B$8:$C$19,2,FALSE)</f>
        <v>#N/A</v>
      </c>
      <c r="L20" s="121">
        <v>14</v>
      </c>
    </row>
    <row r="21" spans="1:12" x14ac:dyDescent="0.3">
      <c r="A21" s="105" t="s">
        <v>528</v>
      </c>
      <c r="B21" s="575" t="s">
        <v>47</v>
      </c>
      <c r="C21" s="728"/>
      <c r="D21" s="230"/>
      <c r="E21" s="173">
        <f>HLOOKUP($B21,'10'!$D$6:$W$35,29,FALSE)</f>
        <v>0</v>
      </c>
      <c r="F21" s="576">
        <f>HLOOKUP($B21,'10'!$D$6:$W$35,28,FALSE)</f>
        <v>0</v>
      </c>
      <c r="G21" s="626" t="e">
        <f t="shared" si="0"/>
        <v>#N/A</v>
      </c>
      <c r="H21" s="172" t="e">
        <f>VLOOKUP(D21,Sąrašai!$A$8:$B$19,2,FALSE)</f>
        <v>#N/A</v>
      </c>
      <c r="I21" s="172" t="e">
        <f>CONCATENATE('1'!$C$8,"-",H21,"-",L21)</f>
        <v>#N/A</v>
      </c>
      <c r="J21" s="174" t="e">
        <f>VLOOKUP(H21,Sąrašai!$B$8:$C$19,2,FALSE)</f>
        <v>#N/A</v>
      </c>
      <c r="L21" s="121">
        <v>15</v>
      </c>
    </row>
    <row r="22" spans="1:12" x14ac:dyDescent="0.3">
      <c r="A22" s="105" t="s">
        <v>529</v>
      </c>
      <c r="B22" s="575" t="s">
        <v>48</v>
      </c>
      <c r="C22" s="728"/>
      <c r="D22" s="230"/>
      <c r="E22" s="173">
        <f>HLOOKUP($B22,'10'!$D$6:$W$35,29,FALSE)</f>
        <v>0</v>
      </c>
      <c r="F22" s="576">
        <f>HLOOKUP($B22,'10'!$D$6:$W$35,28,FALSE)</f>
        <v>0</v>
      </c>
      <c r="G22" s="626" t="e">
        <f t="shared" si="0"/>
        <v>#N/A</v>
      </c>
      <c r="H22" s="172" t="e">
        <f>VLOOKUP(D22,Sąrašai!$A$8:$B$19,2,FALSE)</f>
        <v>#N/A</v>
      </c>
      <c r="I22" s="172" t="e">
        <f>CONCATENATE('1'!$C$8,"-",H22,"-",L22)</f>
        <v>#N/A</v>
      </c>
      <c r="J22" s="174" t="e">
        <f>VLOOKUP(H22,Sąrašai!$B$8:$C$19,2,FALSE)</f>
        <v>#N/A</v>
      </c>
      <c r="L22" s="121">
        <v>16</v>
      </c>
    </row>
    <row r="23" spans="1:12" x14ac:dyDescent="0.3">
      <c r="A23" s="105" t="s">
        <v>530</v>
      </c>
      <c r="B23" s="575" t="s">
        <v>49</v>
      </c>
      <c r="C23" s="728"/>
      <c r="D23" s="230"/>
      <c r="E23" s="173">
        <f>HLOOKUP($B23,'10'!$D$6:$W$35,29,FALSE)</f>
        <v>0</v>
      </c>
      <c r="F23" s="576">
        <f>HLOOKUP($B23,'10'!$D$6:$W$35,28,FALSE)</f>
        <v>0</v>
      </c>
      <c r="G23" s="626" t="e">
        <f t="shared" si="0"/>
        <v>#N/A</v>
      </c>
      <c r="H23" s="172" t="e">
        <f>VLOOKUP(D23,Sąrašai!$A$8:$B$19,2,FALSE)</f>
        <v>#N/A</v>
      </c>
      <c r="I23" s="172" t="e">
        <f>CONCATENATE('1'!$C$8,"-",H23,"-",L23)</f>
        <v>#N/A</v>
      </c>
      <c r="J23" s="174" t="e">
        <f>VLOOKUP(H23,Sąrašai!$B$8:$C$19,2,FALSE)</f>
        <v>#N/A</v>
      </c>
      <c r="L23" s="121">
        <v>17</v>
      </c>
    </row>
    <row r="24" spans="1:12" x14ac:dyDescent="0.3">
      <c r="A24" s="105" t="s">
        <v>531</v>
      </c>
      <c r="B24" s="575" t="s">
        <v>50</v>
      </c>
      <c r="C24" s="728"/>
      <c r="D24" s="230"/>
      <c r="E24" s="173">
        <f>HLOOKUP($B24,'10'!$D$6:$W$35,29,FALSE)</f>
        <v>0</v>
      </c>
      <c r="F24" s="576">
        <f>HLOOKUP($B24,'10'!$D$6:$W$35,28,FALSE)</f>
        <v>0</v>
      </c>
      <c r="G24" s="626" t="e">
        <f t="shared" si="0"/>
        <v>#N/A</v>
      </c>
      <c r="H24" s="172" t="e">
        <f>VLOOKUP(D24,Sąrašai!$A$8:$B$19,2,FALSE)</f>
        <v>#N/A</v>
      </c>
      <c r="I24" s="172" t="e">
        <f>CONCATENATE('1'!$C$8,"-",H24,"-",L24)</f>
        <v>#N/A</v>
      </c>
      <c r="J24" s="174" t="e">
        <f>VLOOKUP(H24,Sąrašai!$B$8:$C$19,2,FALSE)</f>
        <v>#N/A</v>
      </c>
      <c r="L24" s="121">
        <v>18</v>
      </c>
    </row>
    <row r="25" spans="1:12" x14ac:dyDescent="0.3">
      <c r="A25" s="105" t="s">
        <v>532</v>
      </c>
      <c r="B25" s="575" t="s">
        <v>51</v>
      </c>
      <c r="C25" s="728"/>
      <c r="D25" s="230"/>
      <c r="E25" s="173">
        <f>HLOOKUP($B25,'10'!$D$6:$W$35,29,FALSE)</f>
        <v>0</v>
      </c>
      <c r="F25" s="576">
        <f>HLOOKUP($B25,'10'!$D$6:$W$35,28,FALSE)</f>
        <v>0</v>
      </c>
      <c r="G25" s="626" t="e">
        <f t="shared" si="0"/>
        <v>#N/A</v>
      </c>
      <c r="H25" s="172" t="e">
        <f>VLOOKUP(D25,Sąrašai!$A$8:$B$19,2,FALSE)</f>
        <v>#N/A</v>
      </c>
      <c r="I25" s="172" t="e">
        <f>CONCATENATE('1'!$C$8,"-",H25,"-",L25)</f>
        <v>#N/A</v>
      </c>
      <c r="J25" s="174" t="e">
        <f>VLOOKUP(H25,Sąrašai!$B$8:$C$19,2,FALSE)</f>
        <v>#N/A</v>
      </c>
      <c r="L25" s="121">
        <v>19</v>
      </c>
    </row>
    <row r="26" spans="1:12" x14ac:dyDescent="0.3">
      <c r="A26" s="105" t="s">
        <v>533</v>
      </c>
      <c r="B26" s="575" t="s">
        <v>52</v>
      </c>
      <c r="C26" s="728"/>
      <c r="D26" s="230"/>
      <c r="E26" s="173">
        <f>HLOOKUP($B26,'10'!$D$6:$W$35,29,FALSE)</f>
        <v>0</v>
      </c>
      <c r="F26" s="576">
        <f>HLOOKUP($B26,'10'!$D$6:$W$35,28,FALSE)</f>
        <v>0</v>
      </c>
      <c r="G26" s="626" t="e">
        <f t="shared" si="0"/>
        <v>#N/A</v>
      </c>
      <c r="H26" s="172" t="e">
        <f>VLOOKUP(D26,Sąrašai!$A$8:$B$19,2,FALSE)</f>
        <v>#N/A</v>
      </c>
      <c r="I26" s="172" t="e">
        <f>CONCATENATE('1'!$C$8,"-",H26,"-",L26)</f>
        <v>#N/A</v>
      </c>
      <c r="J26" s="174" t="e">
        <f>VLOOKUP(H26,Sąrašai!$B$8:$C$19,2,FALSE)</f>
        <v>#N/A</v>
      </c>
      <c r="K26" s="13"/>
      <c r="L26" s="121">
        <v>20</v>
      </c>
    </row>
    <row r="27" spans="1:12" s="138" customFormat="1" x14ac:dyDescent="0.3">
      <c r="A27" s="105" t="s">
        <v>534</v>
      </c>
      <c r="B27" s="577"/>
      <c r="C27" s="140" t="s">
        <v>219</v>
      </c>
      <c r="D27" s="140"/>
      <c r="E27" s="175">
        <f>SUM(E7:E26)</f>
        <v>24</v>
      </c>
      <c r="F27" s="578">
        <f>SUM(F7:F26)</f>
        <v>1088923</v>
      </c>
      <c r="G27" s="627" t="s">
        <v>149</v>
      </c>
      <c r="H27" s="140"/>
      <c r="I27" s="140"/>
      <c r="J27" s="140"/>
      <c r="L27" s="231"/>
    </row>
    <row r="28" spans="1:12" s="138" customFormat="1" x14ac:dyDescent="0.3">
      <c r="A28" s="105" t="s">
        <v>535</v>
      </c>
      <c r="B28" s="577"/>
      <c r="C28" s="140" t="s">
        <v>369</v>
      </c>
      <c r="D28" s="140"/>
      <c r="E28" s="175">
        <f>E27-E29</f>
        <v>1</v>
      </c>
      <c r="F28" s="578">
        <f>F27-F29</f>
        <v>20000</v>
      </c>
      <c r="G28" s="627"/>
      <c r="H28" s="140"/>
      <c r="I28" s="140"/>
      <c r="J28" s="140"/>
      <c r="L28" s="231"/>
    </row>
    <row r="29" spans="1:12" ht="15" thickBot="1" x14ac:dyDescent="0.35">
      <c r="A29" s="105" t="s">
        <v>536</v>
      </c>
      <c r="B29" s="579"/>
      <c r="C29" s="328" t="s">
        <v>370</v>
      </c>
      <c r="D29" s="580"/>
      <c r="E29" s="581">
        <f>SUMIFS($E$7:$E$26,$J$7:$J$26,"Vietos projektų įgyvendinimo išlaidos")</f>
        <v>23</v>
      </c>
      <c r="F29" s="629">
        <f>SUMIFS($F$7:$F$26,$J$7:$J$26,"Vietos projektų įgyvendinimo išlaidos")</f>
        <v>1068923</v>
      </c>
      <c r="G29" s="628">
        <v>100</v>
      </c>
      <c r="H29" s="30"/>
      <c r="I29" s="30"/>
      <c r="J29" s="140"/>
      <c r="L29" s="231"/>
    </row>
    <row r="32" spans="1:12" x14ac:dyDescent="0.3">
      <c r="B32" s="1"/>
      <c r="C32" s="602" t="s">
        <v>1482</v>
      </c>
    </row>
    <row r="33" spans="2:3" ht="57.6" x14ac:dyDescent="0.3">
      <c r="B33" s="1">
        <v>1</v>
      </c>
      <c r="C33" s="335" t="s">
        <v>1592</v>
      </c>
    </row>
    <row r="34" spans="2:3" ht="28.8" x14ac:dyDescent="0.3">
      <c r="B34" s="1">
        <v>2</v>
      </c>
      <c r="C34" s="335" t="s">
        <v>1481</v>
      </c>
    </row>
    <row r="35" spans="2:3" ht="43.2" x14ac:dyDescent="0.3">
      <c r="B35" s="1">
        <v>3</v>
      </c>
      <c r="C35" s="335" t="s">
        <v>1317</v>
      </c>
    </row>
    <row r="36" spans="2:3" ht="28.8" x14ac:dyDescent="0.3">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xr:uid="{2E06EE00-CD05-4494-84E9-03CAB6CE7F24}">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555D904-012F-4912-8B64-34C557B9C40E}">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A1DF-8DEA-409A-8B75-6A4718AC4131}">
  <dimension ref="A1:O32"/>
  <sheetViews>
    <sheetView zoomScaleNormal="100" workbookViewId="0">
      <selection activeCell="C9" sqref="C9"/>
    </sheetView>
  </sheetViews>
  <sheetFormatPr defaultColWidth="9.109375" defaultRowHeight="14.4" x14ac:dyDescent="0.3"/>
  <cols>
    <col min="1" max="1" width="8.6640625" style="10" customWidth="1"/>
    <col min="2" max="2" width="12.6640625" style="10" customWidth="1"/>
    <col min="3" max="3" width="70.6640625" style="10" customWidth="1"/>
    <col min="4" max="4" width="12.6640625" style="12" customWidth="1"/>
    <col min="5" max="15" width="12.6640625" style="10" customWidth="1"/>
    <col min="16" max="21" width="15.6640625" style="10" customWidth="1"/>
    <col min="22" max="16384" width="9.109375" style="10"/>
  </cols>
  <sheetData>
    <row r="1" spans="1:15" s="51" customFormat="1" ht="18" x14ac:dyDescent="0.35">
      <c r="A1" s="39" t="s">
        <v>125</v>
      </c>
      <c r="B1" s="39" t="s">
        <v>396</v>
      </c>
      <c r="C1" s="39"/>
      <c r="D1" s="118"/>
      <c r="E1" s="120"/>
      <c r="F1" s="39"/>
      <c r="G1" s="39"/>
      <c r="H1" s="39"/>
      <c r="I1" s="39"/>
      <c r="J1" s="39"/>
      <c r="K1" s="39"/>
      <c r="L1" s="39"/>
      <c r="M1" s="39"/>
      <c r="N1" s="39"/>
    </row>
    <row r="2" spans="1:15" x14ac:dyDescent="0.3">
      <c r="A2"/>
      <c r="B2"/>
      <c r="C2"/>
      <c r="D2" s="8"/>
      <c r="E2"/>
      <c r="F2"/>
      <c r="G2"/>
      <c r="H2"/>
      <c r="I2"/>
      <c r="J2"/>
      <c r="K2"/>
      <c r="L2"/>
      <c r="M2"/>
      <c r="N2"/>
    </row>
    <row r="3" spans="1:15" s="13" customFormat="1" x14ac:dyDescent="0.3">
      <c r="A3" s="1"/>
      <c r="B3" s="140" t="s">
        <v>1272</v>
      </c>
      <c r="C3" s="205" t="str">
        <f>'1'!C8</f>
        <v>KAZL</v>
      </c>
    </row>
    <row r="4" spans="1:15" customFormat="1" ht="15" thickBot="1" x14ac:dyDescent="0.35"/>
    <row r="5" spans="1:15" x14ac:dyDescent="0.3">
      <c r="A5"/>
      <c r="B5" s="633">
        <v>1</v>
      </c>
      <c r="C5" s="378">
        <v>2</v>
      </c>
      <c r="D5" s="378">
        <v>3</v>
      </c>
      <c r="E5" s="378">
        <v>4</v>
      </c>
      <c r="F5" s="378">
        <v>5</v>
      </c>
      <c r="G5" s="378">
        <v>6</v>
      </c>
      <c r="H5" s="378">
        <v>7</v>
      </c>
      <c r="I5" s="378">
        <v>8</v>
      </c>
      <c r="J5" s="378">
        <v>9</v>
      </c>
      <c r="K5" s="378">
        <v>10</v>
      </c>
      <c r="L5" s="378">
        <v>11</v>
      </c>
      <c r="M5" s="378">
        <v>12</v>
      </c>
      <c r="N5" s="379">
        <v>13</v>
      </c>
      <c r="O5" s="630">
        <v>14</v>
      </c>
    </row>
    <row r="6" spans="1:15" s="95" customFormat="1" ht="43.2" x14ac:dyDescent="0.3">
      <c r="A6" s="168"/>
      <c r="B6" s="547" t="s">
        <v>54</v>
      </c>
      <c r="C6" s="658"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3">
      <c r="A7" t="s">
        <v>167</v>
      </c>
      <c r="B7" s="278" t="s">
        <v>0</v>
      </c>
      <c r="C7" s="656" t="str">
        <f>'7'!C7</f>
        <v>Verslo kūrimas ir plėtra</v>
      </c>
      <c r="D7" s="657">
        <f>COUNTIFS($E7:$N7,"taip")</f>
        <v>2</v>
      </c>
      <c r="E7" s="659" t="s">
        <v>77</v>
      </c>
      <c r="F7" s="659" t="s">
        <v>76</v>
      </c>
      <c r="G7" s="659" t="s">
        <v>77</v>
      </c>
      <c r="H7" s="659" t="s">
        <v>76</v>
      </c>
      <c r="I7" s="659" t="s">
        <v>76</v>
      </c>
      <c r="J7" s="659" t="s">
        <v>76</v>
      </c>
      <c r="K7" s="659" t="s">
        <v>76</v>
      </c>
      <c r="L7" s="659" t="s">
        <v>76</v>
      </c>
      <c r="M7" s="659" t="s">
        <v>76</v>
      </c>
      <c r="N7" s="660" t="s">
        <v>76</v>
      </c>
      <c r="O7" s="631" t="str">
        <f>IF(D7&lt;4,"Gerai","Per daug tikslų")</f>
        <v>Gerai</v>
      </c>
    </row>
    <row r="8" spans="1:15" x14ac:dyDescent="0.3">
      <c r="A8" t="s">
        <v>168</v>
      </c>
      <c r="B8" s="278" t="s">
        <v>1</v>
      </c>
      <c r="C8" s="656" t="str">
        <f>'7'!C8</f>
        <v>Bendruomeninio verslo kūrimas ir plėtra</v>
      </c>
      <c r="D8" s="657">
        <f t="shared" ref="D8:D26" si="0">COUNTIFS($E8:$N8,"taip")</f>
        <v>2</v>
      </c>
      <c r="E8" s="659" t="s">
        <v>77</v>
      </c>
      <c r="F8" s="659" t="s">
        <v>76</v>
      </c>
      <c r="G8" s="659" t="s">
        <v>77</v>
      </c>
      <c r="H8" s="659" t="s">
        <v>76</v>
      </c>
      <c r="I8" s="659" t="s">
        <v>76</v>
      </c>
      <c r="J8" s="659" t="s">
        <v>76</v>
      </c>
      <c r="K8" s="659" t="s">
        <v>76</v>
      </c>
      <c r="L8" s="659" t="s">
        <v>76</v>
      </c>
      <c r="M8" s="659" t="s">
        <v>76</v>
      </c>
      <c r="N8" s="660" t="s">
        <v>76</v>
      </c>
      <c r="O8" s="631" t="str">
        <f t="shared" ref="O8:O26" si="1">IF(D8&lt;4,"Gerai","Per daug tikslų")</f>
        <v>Gerai</v>
      </c>
    </row>
    <row r="9" spans="1:15" x14ac:dyDescent="0.3">
      <c r="A9" t="s">
        <v>169</v>
      </c>
      <c r="B9" s="278" t="s">
        <v>2</v>
      </c>
      <c r="C9" s="656" t="str">
        <f>'7'!C9</f>
        <v>Kaimų atnaujinimas ir plėtra</v>
      </c>
      <c r="D9" s="657">
        <f t="shared" si="0"/>
        <v>2</v>
      </c>
      <c r="E9" s="659" t="s">
        <v>77</v>
      </c>
      <c r="F9" s="659" t="s">
        <v>76</v>
      </c>
      <c r="G9" s="659" t="s">
        <v>77</v>
      </c>
      <c r="H9" s="659" t="s">
        <v>76</v>
      </c>
      <c r="I9" s="659" t="s">
        <v>76</v>
      </c>
      <c r="J9" s="659" t="s">
        <v>76</v>
      </c>
      <c r="K9" s="659" t="s">
        <v>76</v>
      </c>
      <c r="L9" s="659" t="s">
        <v>76</v>
      </c>
      <c r="M9" s="659" t="s">
        <v>76</v>
      </c>
      <c r="N9" s="660" t="s">
        <v>76</v>
      </c>
      <c r="O9" s="631" t="str">
        <f t="shared" si="1"/>
        <v>Gerai</v>
      </c>
    </row>
    <row r="10" spans="1:15" x14ac:dyDescent="0.3">
      <c r="A10" t="s">
        <v>170</v>
      </c>
      <c r="B10" s="278" t="s">
        <v>3</v>
      </c>
      <c r="C10" s="656" t="str">
        <f>'7'!C10</f>
        <v>Bendruomeniškumą skatinančios veiklos</v>
      </c>
      <c r="D10" s="657">
        <f t="shared" si="0"/>
        <v>2</v>
      </c>
      <c r="E10" s="659" t="s">
        <v>77</v>
      </c>
      <c r="F10" s="659" t="s">
        <v>76</v>
      </c>
      <c r="G10" s="659" t="s">
        <v>77</v>
      </c>
      <c r="H10" s="659" t="s">
        <v>76</v>
      </c>
      <c r="I10" s="659" t="s">
        <v>76</v>
      </c>
      <c r="J10" s="659" t="s">
        <v>76</v>
      </c>
      <c r="K10" s="659" t="s">
        <v>76</v>
      </c>
      <c r="L10" s="659" t="s">
        <v>76</v>
      </c>
      <c r="M10" s="659" t="s">
        <v>76</v>
      </c>
      <c r="N10" s="660" t="s">
        <v>76</v>
      </c>
      <c r="O10" s="631" t="str">
        <f t="shared" si="1"/>
        <v>Gerai</v>
      </c>
    </row>
    <row r="11" spans="1:15" x14ac:dyDescent="0.3">
      <c r="A11" t="s">
        <v>171</v>
      </c>
      <c r="B11" s="278" t="s">
        <v>4</v>
      </c>
      <c r="C11" s="656" t="str">
        <f>'7'!C11</f>
        <v>Tarptautinis VVG bendradarbiavimas</v>
      </c>
      <c r="D11" s="657">
        <f t="shared" si="0"/>
        <v>2</v>
      </c>
      <c r="E11" s="659" t="s">
        <v>77</v>
      </c>
      <c r="F11" s="659" t="s">
        <v>76</v>
      </c>
      <c r="G11" s="659" t="s">
        <v>77</v>
      </c>
      <c r="H11" s="659" t="s">
        <v>76</v>
      </c>
      <c r="I11" s="659" t="s">
        <v>76</v>
      </c>
      <c r="J11" s="659" t="s">
        <v>76</v>
      </c>
      <c r="K11" s="659" t="s">
        <v>76</v>
      </c>
      <c r="L11" s="659" t="s">
        <v>76</v>
      </c>
      <c r="M11" s="659" t="s">
        <v>76</v>
      </c>
      <c r="N11" s="660" t="s">
        <v>76</v>
      </c>
      <c r="O11" s="631" t="str">
        <f t="shared" si="1"/>
        <v>Gerai</v>
      </c>
    </row>
    <row r="12" spans="1:15" x14ac:dyDescent="0.3">
      <c r="A12" t="s">
        <v>172</v>
      </c>
      <c r="B12" s="278" t="s">
        <v>5</v>
      </c>
      <c r="C12" s="656">
        <f>'7'!C12</f>
        <v>0</v>
      </c>
      <c r="D12" s="657">
        <f t="shared" si="0"/>
        <v>0</v>
      </c>
      <c r="E12" s="659" t="s">
        <v>76</v>
      </c>
      <c r="F12" s="659" t="s">
        <v>76</v>
      </c>
      <c r="G12" s="659" t="s">
        <v>76</v>
      </c>
      <c r="H12" s="659" t="s">
        <v>76</v>
      </c>
      <c r="I12" s="659" t="s">
        <v>76</v>
      </c>
      <c r="J12" s="659" t="s">
        <v>76</v>
      </c>
      <c r="K12" s="659" t="s">
        <v>76</v>
      </c>
      <c r="L12" s="659" t="s">
        <v>76</v>
      </c>
      <c r="M12" s="659" t="s">
        <v>76</v>
      </c>
      <c r="N12" s="660" t="s">
        <v>76</v>
      </c>
      <c r="O12" s="631" t="str">
        <f t="shared" si="1"/>
        <v>Gerai</v>
      </c>
    </row>
    <row r="13" spans="1:15" x14ac:dyDescent="0.3">
      <c r="A13" t="s">
        <v>173</v>
      </c>
      <c r="B13" s="278" t="s">
        <v>6</v>
      </c>
      <c r="C13" s="656">
        <f>'7'!C13</f>
        <v>0</v>
      </c>
      <c r="D13" s="657">
        <f t="shared" si="0"/>
        <v>0</v>
      </c>
      <c r="E13" s="659" t="s">
        <v>76</v>
      </c>
      <c r="F13" s="659" t="s">
        <v>76</v>
      </c>
      <c r="G13" s="659" t="s">
        <v>76</v>
      </c>
      <c r="H13" s="659" t="s">
        <v>76</v>
      </c>
      <c r="I13" s="659" t="s">
        <v>76</v>
      </c>
      <c r="J13" s="659" t="s">
        <v>76</v>
      </c>
      <c r="K13" s="659" t="s">
        <v>76</v>
      </c>
      <c r="L13" s="659" t="s">
        <v>76</v>
      </c>
      <c r="M13" s="659" t="s">
        <v>76</v>
      </c>
      <c r="N13" s="660" t="s">
        <v>76</v>
      </c>
      <c r="O13" s="631" t="str">
        <f t="shared" si="1"/>
        <v>Gerai</v>
      </c>
    </row>
    <row r="14" spans="1:15" x14ac:dyDescent="0.3">
      <c r="A14" t="s">
        <v>92</v>
      </c>
      <c r="B14" s="278" t="s">
        <v>7</v>
      </c>
      <c r="C14" s="656">
        <f>'7'!C14</f>
        <v>0</v>
      </c>
      <c r="D14" s="657">
        <f t="shared" si="0"/>
        <v>0</v>
      </c>
      <c r="E14" s="659" t="s">
        <v>76</v>
      </c>
      <c r="F14" s="659" t="s">
        <v>76</v>
      </c>
      <c r="G14" s="659" t="s">
        <v>76</v>
      </c>
      <c r="H14" s="659" t="s">
        <v>76</v>
      </c>
      <c r="I14" s="659" t="s">
        <v>76</v>
      </c>
      <c r="J14" s="659" t="s">
        <v>76</v>
      </c>
      <c r="K14" s="659" t="s">
        <v>76</v>
      </c>
      <c r="L14" s="659" t="s">
        <v>76</v>
      </c>
      <c r="M14" s="659" t="s">
        <v>76</v>
      </c>
      <c r="N14" s="660" t="s">
        <v>76</v>
      </c>
      <c r="O14" s="631" t="str">
        <f t="shared" si="1"/>
        <v>Gerai</v>
      </c>
    </row>
    <row r="15" spans="1:15" x14ac:dyDescent="0.3">
      <c r="A15" t="s">
        <v>174</v>
      </c>
      <c r="B15" s="278" t="s">
        <v>8</v>
      </c>
      <c r="C15" s="656">
        <f>'7'!C15</f>
        <v>0</v>
      </c>
      <c r="D15" s="657">
        <f t="shared" si="0"/>
        <v>0</v>
      </c>
      <c r="E15" s="659" t="s">
        <v>76</v>
      </c>
      <c r="F15" s="659" t="s">
        <v>76</v>
      </c>
      <c r="G15" s="659" t="s">
        <v>76</v>
      </c>
      <c r="H15" s="659" t="s">
        <v>76</v>
      </c>
      <c r="I15" s="659" t="s">
        <v>76</v>
      </c>
      <c r="J15" s="659" t="s">
        <v>76</v>
      </c>
      <c r="K15" s="659" t="s">
        <v>76</v>
      </c>
      <c r="L15" s="659" t="s">
        <v>76</v>
      </c>
      <c r="M15" s="659" t="s">
        <v>76</v>
      </c>
      <c r="N15" s="660" t="s">
        <v>76</v>
      </c>
      <c r="O15" s="631" t="str">
        <f t="shared" si="1"/>
        <v>Gerai</v>
      </c>
    </row>
    <row r="16" spans="1:15" x14ac:dyDescent="0.3">
      <c r="A16" t="s">
        <v>175</v>
      </c>
      <c r="B16" s="278" t="s">
        <v>9</v>
      </c>
      <c r="C16" s="656">
        <f>'7'!C16</f>
        <v>0</v>
      </c>
      <c r="D16" s="657">
        <f t="shared" si="0"/>
        <v>0</v>
      </c>
      <c r="E16" s="659" t="s">
        <v>76</v>
      </c>
      <c r="F16" s="659" t="s">
        <v>76</v>
      </c>
      <c r="G16" s="659" t="s">
        <v>76</v>
      </c>
      <c r="H16" s="659" t="s">
        <v>76</v>
      </c>
      <c r="I16" s="659" t="s">
        <v>76</v>
      </c>
      <c r="J16" s="659" t="s">
        <v>76</v>
      </c>
      <c r="K16" s="659" t="s">
        <v>76</v>
      </c>
      <c r="L16" s="659" t="s">
        <v>76</v>
      </c>
      <c r="M16" s="659" t="s">
        <v>76</v>
      </c>
      <c r="N16" s="660" t="s">
        <v>76</v>
      </c>
      <c r="O16" s="631" t="str">
        <f t="shared" si="1"/>
        <v>Gerai</v>
      </c>
    </row>
    <row r="17" spans="1:15" x14ac:dyDescent="0.3">
      <c r="A17" t="s">
        <v>176</v>
      </c>
      <c r="B17" s="278" t="s">
        <v>43</v>
      </c>
      <c r="C17" s="656">
        <f>'7'!C17</f>
        <v>0</v>
      </c>
      <c r="D17" s="657">
        <f t="shared" si="0"/>
        <v>0</v>
      </c>
      <c r="E17" s="659" t="s">
        <v>76</v>
      </c>
      <c r="F17" s="659" t="s">
        <v>76</v>
      </c>
      <c r="G17" s="659" t="s">
        <v>76</v>
      </c>
      <c r="H17" s="659" t="s">
        <v>76</v>
      </c>
      <c r="I17" s="659" t="s">
        <v>76</v>
      </c>
      <c r="J17" s="659" t="s">
        <v>76</v>
      </c>
      <c r="K17" s="659" t="s">
        <v>76</v>
      </c>
      <c r="L17" s="659" t="s">
        <v>76</v>
      </c>
      <c r="M17" s="659" t="s">
        <v>76</v>
      </c>
      <c r="N17" s="660" t="s">
        <v>76</v>
      </c>
      <c r="O17" s="631" t="str">
        <f t="shared" si="1"/>
        <v>Gerai</v>
      </c>
    </row>
    <row r="18" spans="1:15" x14ac:dyDescent="0.3">
      <c r="A18" t="s">
        <v>177</v>
      </c>
      <c r="B18" s="278" t="s">
        <v>44</v>
      </c>
      <c r="C18" s="656">
        <f>'7'!C18</f>
        <v>0</v>
      </c>
      <c r="D18" s="657">
        <f t="shared" si="0"/>
        <v>0</v>
      </c>
      <c r="E18" s="659" t="s">
        <v>76</v>
      </c>
      <c r="F18" s="659" t="s">
        <v>76</v>
      </c>
      <c r="G18" s="659" t="s">
        <v>76</v>
      </c>
      <c r="H18" s="659" t="s">
        <v>76</v>
      </c>
      <c r="I18" s="659" t="s">
        <v>76</v>
      </c>
      <c r="J18" s="659" t="s">
        <v>76</v>
      </c>
      <c r="K18" s="659" t="s">
        <v>76</v>
      </c>
      <c r="L18" s="659" t="s">
        <v>76</v>
      </c>
      <c r="M18" s="659" t="s">
        <v>76</v>
      </c>
      <c r="N18" s="660" t="s">
        <v>76</v>
      </c>
      <c r="O18" s="631" t="str">
        <f t="shared" si="1"/>
        <v>Gerai</v>
      </c>
    </row>
    <row r="19" spans="1:15" x14ac:dyDescent="0.3">
      <c r="A19" t="s">
        <v>178</v>
      </c>
      <c r="B19" s="278" t="s">
        <v>45</v>
      </c>
      <c r="C19" s="656">
        <f>'7'!C19</f>
        <v>0</v>
      </c>
      <c r="D19" s="657">
        <f t="shared" si="0"/>
        <v>0</v>
      </c>
      <c r="E19" s="659" t="s">
        <v>76</v>
      </c>
      <c r="F19" s="659" t="s">
        <v>76</v>
      </c>
      <c r="G19" s="659" t="s">
        <v>76</v>
      </c>
      <c r="H19" s="659" t="s">
        <v>76</v>
      </c>
      <c r="I19" s="659" t="s">
        <v>76</v>
      </c>
      <c r="J19" s="659" t="s">
        <v>76</v>
      </c>
      <c r="K19" s="659" t="s">
        <v>76</v>
      </c>
      <c r="L19" s="659" t="s">
        <v>76</v>
      </c>
      <c r="M19" s="659" t="s">
        <v>76</v>
      </c>
      <c r="N19" s="660" t="s">
        <v>76</v>
      </c>
      <c r="O19" s="631" t="str">
        <f t="shared" si="1"/>
        <v>Gerai</v>
      </c>
    </row>
    <row r="20" spans="1:15" x14ac:dyDescent="0.3">
      <c r="A20" t="s">
        <v>179</v>
      </c>
      <c r="B20" s="278" t="s">
        <v>46</v>
      </c>
      <c r="C20" s="656">
        <f>'7'!C20</f>
        <v>0</v>
      </c>
      <c r="D20" s="657">
        <f t="shared" si="0"/>
        <v>0</v>
      </c>
      <c r="E20" s="659" t="s">
        <v>76</v>
      </c>
      <c r="F20" s="659" t="s">
        <v>76</v>
      </c>
      <c r="G20" s="659" t="s">
        <v>76</v>
      </c>
      <c r="H20" s="659" t="s">
        <v>76</v>
      </c>
      <c r="I20" s="659" t="s">
        <v>76</v>
      </c>
      <c r="J20" s="659" t="s">
        <v>76</v>
      </c>
      <c r="K20" s="659" t="s">
        <v>76</v>
      </c>
      <c r="L20" s="659" t="s">
        <v>76</v>
      </c>
      <c r="M20" s="659" t="s">
        <v>76</v>
      </c>
      <c r="N20" s="660" t="s">
        <v>76</v>
      </c>
      <c r="O20" s="631" t="str">
        <f t="shared" si="1"/>
        <v>Gerai</v>
      </c>
    </row>
    <row r="21" spans="1:15" x14ac:dyDescent="0.3">
      <c r="A21" t="s">
        <v>180</v>
      </c>
      <c r="B21" s="278" t="s">
        <v>47</v>
      </c>
      <c r="C21" s="656">
        <f>'7'!C21</f>
        <v>0</v>
      </c>
      <c r="D21" s="657">
        <f t="shared" si="0"/>
        <v>0</v>
      </c>
      <c r="E21" s="659" t="s">
        <v>76</v>
      </c>
      <c r="F21" s="659" t="s">
        <v>76</v>
      </c>
      <c r="G21" s="659" t="s">
        <v>76</v>
      </c>
      <c r="H21" s="659" t="s">
        <v>76</v>
      </c>
      <c r="I21" s="659" t="s">
        <v>76</v>
      </c>
      <c r="J21" s="659" t="s">
        <v>76</v>
      </c>
      <c r="K21" s="659" t="s">
        <v>76</v>
      </c>
      <c r="L21" s="659" t="s">
        <v>76</v>
      </c>
      <c r="M21" s="659" t="s">
        <v>76</v>
      </c>
      <c r="N21" s="660" t="s">
        <v>76</v>
      </c>
      <c r="O21" s="631" t="str">
        <f t="shared" si="1"/>
        <v>Gerai</v>
      </c>
    </row>
    <row r="22" spans="1:15" x14ac:dyDescent="0.3">
      <c r="A22" t="s">
        <v>181</v>
      </c>
      <c r="B22" s="278" t="s">
        <v>48</v>
      </c>
      <c r="C22" s="656">
        <f>'7'!C22</f>
        <v>0</v>
      </c>
      <c r="D22" s="657">
        <f t="shared" si="0"/>
        <v>0</v>
      </c>
      <c r="E22" s="659" t="s">
        <v>76</v>
      </c>
      <c r="F22" s="659" t="s">
        <v>76</v>
      </c>
      <c r="G22" s="659" t="s">
        <v>76</v>
      </c>
      <c r="H22" s="659" t="s">
        <v>76</v>
      </c>
      <c r="I22" s="659" t="s">
        <v>76</v>
      </c>
      <c r="J22" s="659" t="s">
        <v>76</v>
      </c>
      <c r="K22" s="659" t="s">
        <v>76</v>
      </c>
      <c r="L22" s="659" t="s">
        <v>76</v>
      </c>
      <c r="M22" s="659" t="s">
        <v>76</v>
      </c>
      <c r="N22" s="660" t="s">
        <v>76</v>
      </c>
      <c r="O22" s="631" t="str">
        <f t="shared" si="1"/>
        <v>Gerai</v>
      </c>
    </row>
    <row r="23" spans="1:15" x14ac:dyDescent="0.3">
      <c r="A23" t="s">
        <v>182</v>
      </c>
      <c r="B23" s="278" t="s">
        <v>49</v>
      </c>
      <c r="C23" s="656">
        <f>'7'!C23</f>
        <v>0</v>
      </c>
      <c r="D23" s="657">
        <f t="shared" si="0"/>
        <v>0</v>
      </c>
      <c r="E23" s="659" t="s">
        <v>76</v>
      </c>
      <c r="F23" s="659" t="s">
        <v>76</v>
      </c>
      <c r="G23" s="659" t="s">
        <v>76</v>
      </c>
      <c r="H23" s="659" t="s">
        <v>76</v>
      </c>
      <c r="I23" s="659" t="s">
        <v>76</v>
      </c>
      <c r="J23" s="659" t="s">
        <v>76</v>
      </c>
      <c r="K23" s="659" t="s">
        <v>76</v>
      </c>
      <c r="L23" s="659" t="s">
        <v>76</v>
      </c>
      <c r="M23" s="659" t="s">
        <v>76</v>
      </c>
      <c r="N23" s="660" t="s">
        <v>76</v>
      </c>
      <c r="O23" s="631" t="str">
        <f t="shared" si="1"/>
        <v>Gerai</v>
      </c>
    </row>
    <row r="24" spans="1:15" x14ac:dyDescent="0.3">
      <c r="A24" t="s">
        <v>183</v>
      </c>
      <c r="B24" s="278" t="s">
        <v>50</v>
      </c>
      <c r="C24" s="656">
        <f>'7'!C24</f>
        <v>0</v>
      </c>
      <c r="D24" s="657">
        <f t="shared" si="0"/>
        <v>0</v>
      </c>
      <c r="E24" s="659" t="s">
        <v>76</v>
      </c>
      <c r="F24" s="659" t="s">
        <v>76</v>
      </c>
      <c r="G24" s="659" t="s">
        <v>76</v>
      </c>
      <c r="H24" s="659" t="s">
        <v>76</v>
      </c>
      <c r="I24" s="659" t="s">
        <v>76</v>
      </c>
      <c r="J24" s="659" t="s">
        <v>76</v>
      </c>
      <c r="K24" s="659" t="s">
        <v>76</v>
      </c>
      <c r="L24" s="659" t="s">
        <v>76</v>
      </c>
      <c r="M24" s="659" t="s">
        <v>76</v>
      </c>
      <c r="N24" s="660" t="s">
        <v>76</v>
      </c>
      <c r="O24" s="631" t="str">
        <f t="shared" si="1"/>
        <v>Gerai</v>
      </c>
    </row>
    <row r="25" spans="1:15" x14ac:dyDescent="0.3">
      <c r="A25" t="s">
        <v>184</v>
      </c>
      <c r="B25" s="278" t="s">
        <v>51</v>
      </c>
      <c r="C25" s="656">
        <f>'7'!C25</f>
        <v>0</v>
      </c>
      <c r="D25" s="657">
        <f t="shared" si="0"/>
        <v>0</v>
      </c>
      <c r="E25" s="659" t="s">
        <v>76</v>
      </c>
      <c r="F25" s="659" t="s">
        <v>76</v>
      </c>
      <c r="G25" s="659" t="s">
        <v>76</v>
      </c>
      <c r="H25" s="659" t="s">
        <v>76</v>
      </c>
      <c r="I25" s="659" t="s">
        <v>76</v>
      </c>
      <c r="J25" s="659" t="s">
        <v>76</v>
      </c>
      <c r="K25" s="659" t="s">
        <v>76</v>
      </c>
      <c r="L25" s="659" t="s">
        <v>76</v>
      </c>
      <c r="M25" s="659" t="s">
        <v>76</v>
      </c>
      <c r="N25" s="660" t="s">
        <v>76</v>
      </c>
      <c r="O25" s="631" t="str">
        <f t="shared" si="1"/>
        <v>Gerai</v>
      </c>
    </row>
    <row r="26" spans="1:15" ht="15" thickBot="1" x14ac:dyDescent="0.35">
      <c r="A26" t="s">
        <v>185</v>
      </c>
      <c r="B26" s="661" t="s">
        <v>52</v>
      </c>
      <c r="C26" s="662">
        <f>'7'!C26</f>
        <v>0</v>
      </c>
      <c r="D26" s="663">
        <f t="shared" si="0"/>
        <v>0</v>
      </c>
      <c r="E26" s="664" t="s">
        <v>76</v>
      </c>
      <c r="F26" s="664" t="s">
        <v>76</v>
      </c>
      <c r="G26" s="664" t="s">
        <v>76</v>
      </c>
      <c r="H26" s="664" t="s">
        <v>76</v>
      </c>
      <c r="I26" s="664" t="s">
        <v>76</v>
      </c>
      <c r="J26" s="664" t="s">
        <v>76</v>
      </c>
      <c r="K26" s="664" t="s">
        <v>76</v>
      </c>
      <c r="L26" s="664" t="s">
        <v>76</v>
      </c>
      <c r="M26" s="664" t="s">
        <v>76</v>
      </c>
      <c r="N26" s="665" t="s">
        <v>76</v>
      </c>
      <c r="O26" s="632" t="str">
        <f t="shared" si="1"/>
        <v>Gerai</v>
      </c>
    </row>
    <row r="29" spans="1:15" x14ac:dyDescent="0.3">
      <c r="B29"/>
      <c r="C29" s="604" t="s">
        <v>1493</v>
      </c>
    </row>
    <row r="30" spans="1:15" ht="115.2" x14ac:dyDescent="0.3">
      <c r="B30" s="1">
        <v>1</v>
      </c>
      <c r="C30" s="335" t="s">
        <v>1627</v>
      </c>
    </row>
    <row r="31" spans="1:15" x14ac:dyDescent="0.3">
      <c r="B31" s="1">
        <v>2</v>
      </c>
      <c r="C31" s="216" t="s">
        <v>1495</v>
      </c>
    </row>
    <row r="32" spans="1:15" ht="28.8" x14ac:dyDescent="0.3">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305288-09FB-4DEE-AD81-D85B0A1E7E18}">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15.1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Kristina Maciokiene</cp:lastModifiedBy>
  <cp:lastPrinted>2022-09-29T13:18:28Z</cp:lastPrinted>
  <dcterms:created xsi:type="dcterms:W3CDTF">2022-07-05T10:44:58Z</dcterms:created>
  <dcterms:modified xsi:type="dcterms:W3CDTF">2023-11-28T09:11:40Z</dcterms:modified>
</cp:coreProperties>
</file>