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SUDUVOS VVG\2024-2029 VPS\NAUJO LAIKOTARPIO VPS rengimas ir vertinimas\VPS tikslinimas po 5 PAK\"/>
    </mc:Choice>
  </mc:AlternateContent>
  <xr:revisionPtr revIDLastSave="0" documentId="13_ncr:1_{D81CAA1C-C412-48F1-98BD-C278548E9AB4}" xr6:coauthVersionLast="47" xr6:coauthVersionMax="47" xr10:uidLastSave="{00000000-0000-0000-0000-000000000000}"/>
  <bookViews>
    <workbookView xWindow="-108" yWindow="-108" windowWidth="23256" windowHeight="12456" firstSheet="1" activeTab="17" xr2:uid="{00000000-000D-0000-FFFF-FFFF00000000}"/>
  </bookViews>
  <sheets>
    <sheet name="Instrukcija" sheetId="5" r:id="rId1"/>
    <sheet name="1" sheetId="14" r:id="rId2"/>
    <sheet name="2" sheetId="17" r:id="rId3"/>
    <sheet name="3" sheetId="6" r:id="rId4"/>
    <sheet name="4" sheetId="9" r:id="rId5"/>
    <sheet name="5" sheetId="23" r:id="rId6"/>
    <sheet name="6" sheetId="4" r:id="rId7"/>
    <sheet name="7" sheetId="18" r:id="rId8"/>
    <sheet name="8" sheetId="10" r:id="rId9"/>
    <sheet name="9" sheetId="12" r:id="rId10"/>
    <sheet name="10" sheetId="2" r:id="rId11"/>
    <sheet name="11" sheetId="22" r:id="rId12"/>
    <sheet name="12" sheetId="26" r:id="rId13"/>
    <sheet name="13" sheetId="33" r:id="rId14"/>
    <sheet name="14" sheetId="31" r:id="rId15"/>
    <sheet name="15" sheetId="13" r:id="rId16"/>
    <sheet name="16" sheetId="19" r:id="rId17"/>
    <sheet name="17" sheetId="25" r:id="rId18"/>
    <sheet name="18" sheetId="34" r:id="rId19"/>
    <sheet name="4.1" sheetId="38" r:id="rId20"/>
    <sheet name="10.1" sheetId="41" r:id="rId21"/>
    <sheet name="10.2" sheetId="43" r:id="rId22"/>
    <sheet name="11.1" sheetId="36" r:id="rId23"/>
    <sheet name="15.1" sheetId="42" r:id="rId24"/>
    <sheet name="Sąrašai" sheetId="11" state="hidden" r:id="rId25"/>
  </sheets>
  <definedNames>
    <definedName name="_xlnm._FilterDatabase" localSheetId="10" hidden="1">'10'!$A$5:$Y$81</definedName>
    <definedName name="_xlnm._FilterDatabase" localSheetId="20" hidden="1">'10.1'!$A$5:$R$1543</definedName>
    <definedName name="_xlnm._FilterDatabase" localSheetId="11" hidden="1">'11'!$A$5:$W$246</definedName>
    <definedName name="_xlnm._FilterDatabase" localSheetId="22" hidden="1">'11.1'!$A$23:$X$25</definedName>
    <definedName name="_xlnm._FilterDatabase" localSheetId="13" hidden="1">'13'!$A$5:$W$22</definedName>
    <definedName name="_xlnm._FilterDatabase" localSheetId="14" hidden="1">'14'!$A$5:$G$166</definedName>
    <definedName name="_xlnm._FilterDatabase" localSheetId="2" hidden="1">'2'!$A$7:$Y$50</definedName>
    <definedName name="_xlnm._FilterDatabase" localSheetId="4" hidden="1">'4'!$A$7:$Z$21</definedName>
    <definedName name="_xlnm._FilterDatabase" localSheetId="19" hidden="1">'4.1'!$A$6:$E$343</definedName>
    <definedName name="_xlnm._FilterDatabase" localSheetId="0" hidden="1">Instrukcija!$A$23:$O$47</definedName>
    <definedName name="_xlnm.Print_Area" localSheetId="1">'1'!$A$1:$D$34</definedName>
    <definedName name="_xlnm.Print_Area" localSheetId="10">'10'!$A$1:$W$70</definedName>
    <definedName name="_xlnm.Print_Area" localSheetId="20">'10.1'!$A$1:$C$1543</definedName>
    <definedName name="_xlnm.Print_Area" localSheetId="11">'11'!$A$1:$W$246</definedName>
    <definedName name="_xlnm.Print_Area" localSheetId="22">'11.1'!$A$1:$X$50</definedName>
    <definedName name="_xlnm.Print_Area" localSheetId="12">'12'!$A$1:$E$111</definedName>
    <definedName name="_xlnm.Print_Area" localSheetId="13">'13'!$A$1:$W$18</definedName>
    <definedName name="_xlnm.Print_Area" localSheetId="14">'14'!$A$1:$G$167</definedName>
    <definedName name="_xlnm.Print_Area" localSheetId="15">'15'!$A$1:$AD$30</definedName>
    <definedName name="_xlnm.Print_Area" localSheetId="16">'16'!$A$1:$H$23</definedName>
    <definedName name="_xlnm.Print_Area" localSheetId="17">'17'!$A$1:$I$16</definedName>
    <definedName name="_xlnm.Print_Area" localSheetId="18">'18'!$A$1:$D$25</definedName>
    <definedName name="_xlnm.Print_Area" localSheetId="2">'2'!$A$1:$Y$50</definedName>
    <definedName name="_xlnm.Print_Area" localSheetId="3">'3'!$A$1:$C$27</definedName>
    <definedName name="_xlnm.Print_Area" localSheetId="4">'4'!$A$1:$W$22</definedName>
    <definedName name="_xlnm.Print_Area" localSheetId="19">'4.1'!$A$1:$C$343</definedName>
    <definedName name="_xlnm.Print_Area" localSheetId="5">'5'!$A$1:$G$20</definedName>
    <definedName name="_xlnm.Print_Area" localSheetId="6">'6'!$A$1:$E$45</definedName>
    <definedName name="_xlnm.Print_Area" localSheetId="7">'7'!$A$1:$J$30</definedName>
    <definedName name="_xlnm.Print_Area" localSheetId="8">'8'!$A$1:$N$27</definedName>
    <definedName name="_xlnm.Print_Area" localSheetId="9">'9'!$A$1:$W$28</definedName>
    <definedName name="_xlnm.Print_Titles" localSheetId="10">'10'!$A:$A,'10'!$5:$7</definedName>
    <definedName name="_xlnm.Print_Titles" localSheetId="20">'10.1'!$A:$A,'10.1'!$5:$6</definedName>
    <definedName name="_xlnm.Print_Titles" localSheetId="11">'11'!$A:$A,'11'!$5:$6</definedName>
    <definedName name="_xlnm.Print_Titles" localSheetId="22">'11.1'!$A:$B</definedName>
    <definedName name="_xlnm.Print_Titles" localSheetId="12">'12'!$A:$B,'12'!$5:$6</definedName>
    <definedName name="_xlnm.Print_Titles" localSheetId="13">'13'!$A:$B</definedName>
    <definedName name="_xlnm.Print_Titles" localSheetId="14">'14'!$5:$6</definedName>
    <definedName name="_xlnm.Print_Titles" localSheetId="15">'15'!$A:$B,'15'!$5:$7</definedName>
    <definedName name="_xlnm.Print_Titles" localSheetId="23">'15.1'!$A:$B,'15.1'!#REF!</definedName>
    <definedName name="_xlnm.Print_Titles" localSheetId="2">'2'!$A:$A,'2'!$5:$6</definedName>
    <definedName name="_xlnm.Print_Titles" localSheetId="4">'4'!$A:$B,'4'!$5:$6</definedName>
    <definedName name="_xlnm.Print_Titles" localSheetId="6">'6'!$A:$A,'6'!$5:$6</definedName>
    <definedName name="_xlnm.Print_Titles" localSheetId="7">'7'!$A:$A,'7'!$5:$6</definedName>
    <definedName name="_xlnm.Print_Titles" localSheetId="8">'8'!$A:$B,'8'!$5:$6</definedName>
    <definedName name="_xlnm.Print_Titles" localSheetId="9">'9'!$A:$B,'9'!$5:$7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8" i="42" l="1"/>
  <c r="C53" i="42"/>
  <c r="C28" i="42"/>
  <c r="B1" i="42"/>
  <c r="D8" i="19"/>
  <c r="D9" i="19"/>
  <c r="D10" i="19"/>
  <c r="D11" i="19"/>
  <c r="D12" i="19"/>
  <c r="D13" i="19"/>
  <c r="D14" i="19"/>
  <c r="D15" i="19"/>
  <c r="D16" i="19"/>
  <c r="D17" i="19"/>
  <c r="D18" i="19"/>
  <c r="D7" i="19"/>
  <c r="C8" i="19"/>
  <c r="C9" i="19"/>
  <c r="C10" i="19"/>
  <c r="C11" i="19"/>
  <c r="C12" i="19"/>
  <c r="C13" i="19"/>
  <c r="C14" i="19"/>
  <c r="C15" i="19"/>
  <c r="C16" i="19"/>
  <c r="C17" i="19"/>
  <c r="C18" i="19"/>
  <c r="C7" i="19"/>
  <c r="D44" i="5"/>
  <c r="C19" i="43"/>
  <c r="C17" i="43"/>
  <c r="C12" i="43"/>
  <c r="C11" i="43"/>
  <c r="C9" i="43"/>
  <c r="C8" i="43"/>
  <c r="C6" i="43"/>
  <c r="D46" i="5"/>
  <c r="D58" i="42"/>
  <c r="E58" i="42"/>
  <c r="F58" i="42"/>
  <c r="G58" i="42"/>
  <c r="H58" i="42"/>
  <c r="I58" i="42"/>
  <c r="J58" i="42"/>
  <c r="K58" i="42"/>
  <c r="D59" i="42"/>
  <c r="E59" i="42"/>
  <c r="F59" i="42"/>
  <c r="G59" i="42"/>
  <c r="H59" i="42"/>
  <c r="I59" i="42"/>
  <c r="J59" i="42"/>
  <c r="K59" i="42"/>
  <c r="D60" i="42"/>
  <c r="E60" i="42"/>
  <c r="F60" i="42"/>
  <c r="G60" i="42"/>
  <c r="H60" i="42"/>
  <c r="I60" i="42"/>
  <c r="J60" i="42"/>
  <c r="K60" i="42"/>
  <c r="D61" i="42"/>
  <c r="E61" i="42"/>
  <c r="F61" i="42"/>
  <c r="G61" i="42"/>
  <c r="H61" i="42"/>
  <c r="I61" i="42"/>
  <c r="J61" i="42"/>
  <c r="K61" i="42"/>
  <c r="D62" i="42"/>
  <c r="E62" i="42"/>
  <c r="F62" i="42"/>
  <c r="G62" i="42"/>
  <c r="H62" i="42"/>
  <c r="I62" i="42"/>
  <c r="J62" i="42"/>
  <c r="K62" i="42"/>
  <c r="D63" i="42"/>
  <c r="E63" i="42"/>
  <c r="F63" i="42"/>
  <c r="G63" i="42"/>
  <c r="H63" i="42"/>
  <c r="I63" i="42"/>
  <c r="J63" i="42"/>
  <c r="K63" i="42"/>
  <c r="D64" i="42"/>
  <c r="E64" i="42"/>
  <c r="F64" i="42"/>
  <c r="G64" i="42"/>
  <c r="H64" i="42"/>
  <c r="I64" i="42"/>
  <c r="J64" i="42"/>
  <c r="K64" i="42"/>
  <c r="D65" i="42"/>
  <c r="E65" i="42"/>
  <c r="F65" i="42"/>
  <c r="G65" i="42"/>
  <c r="H65" i="42"/>
  <c r="I65" i="42"/>
  <c r="J65" i="42"/>
  <c r="K65" i="42"/>
  <c r="D66" i="42"/>
  <c r="E66" i="42"/>
  <c r="F66" i="42"/>
  <c r="G66" i="42"/>
  <c r="H66" i="42"/>
  <c r="I66" i="42"/>
  <c r="J66" i="42"/>
  <c r="K66" i="42"/>
  <c r="D67" i="42"/>
  <c r="E67" i="42"/>
  <c r="F67" i="42"/>
  <c r="G67" i="42"/>
  <c r="H67" i="42"/>
  <c r="I67" i="42"/>
  <c r="J67" i="42"/>
  <c r="K67" i="42"/>
  <c r="D68" i="42"/>
  <c r="E68" i="42"/>
  <c r="F68" i="42"/>
  <c r="G68" i="42"/>
  <c r="H68" i="42"/>
  <c r="I68" i="42"/>
  <c r="J68" i="42"/>
  <c r="K68" i="42"/>
  <c r="D69" i="42"/>
  <c r="E69" i="42"/>
  <c r="F69" i="42"/>
  <c r="G69" i="42"/>
  <c r="H69" i="42"/>
  <c r="I69" i="42"/>
  <c r="J69" i="42"/>
  <c r="K69" i="42"/>
  <c r="D70" i="42"/>
  <c r="E70" i="42"/>
  <c r="F70" i="42"/>
  <c r="G70" i="42"/>
  <c r="H70" i="42"/>
  <c r="I70" i="42"/>
  <c r="J70" i="42"/>
  <c r="K70" i="42"/>
  <c r="D71" i="42"/>
  <c r="E71" i="42"/>
  <c r="F71" i="42"/>
  <c r="G71" i="42"/>
  <c r="H71" i="42"/>
  <c r="I71" i="42"/>
  <c r="J71" i="42"/>
  <c r="K71" i="42"/>
  <c r="D72" i="42"/>
  <c r="E72" i="42"/>
  <c r="F72" i="42"/>
  <c r="G72" i="42"/>
  <c r="H72" i="42"/>
  <c r="I72" i="42"/>
  <c r="J72" i="42"/>
  <c r="K72" i="42"/>
  <c r="D73" i="42"/>
  <c r="E73" i="42"/>
  <c r="F73" i="42"/>
  <c r="G73" i="42"/>
  <c r="H73" i="42"/>
  <c r="I73" i="42"/>
  <c r="J73" i="42"/>
  <c r="K73" i="42"/>
  <c r="D74" i="42"/>
  <c r="E74" i="42"/>
  <c r="F74" i="42"/>
  <c r="G74" i="42"/>
  <c r="H74" i="42"/>
  <c r="I74" i="42"/>
  <c r="J74" i="42"/>
  <c r="K74" i="42"/>
  <c r="D75" i="42"/>
  <c r="E75" i="42"/>
  <c r="F75" i="42"/>
  <c r="G75" i="42"/>
  <c r="H75" i="42"/>
  <c r="I75" i="42"/>
  <c r="J75" i="42"/>
  <c r="K75" i="42"/>
  <c r="D76" i="42"/>
  <c r="E76" i="42"/>
  <c r="F76" i="42"/>
  <c r="G76" i="42"/>
  <c r="H76" i="42"/>
  <c r="I76" i="42"/>
  <c r="J76" i="42"/>
  <c r="K76" i="42"/>
  <c r="E57" i="42"/>
  <c r="F57" i="42"/>
  <c r="G57" i="42"/>
  <c r="H57" i="42"/>
  <c r="I57" i="42"/>
  <c r="J57" i="42"/>
  <c r="K57" i="42"/>
  <c r="D57" i="42"/>
  <c r="D33" i="42"/>
  <c r="E33" i="42"/>
  <c r="F33" i="42"/>
  <c r="G33" i="42"/>
  <c r="H33" i="42"/>
  <c r="I33" i="42"/>
  <c r="J33" i="42"/>
  <c r="K33" i="42"/>
  <c r="D34" i="42"/>
  <c r="E34" i="42"/>
  <c r="F34" i="42"/>
  <c r="G34" i="42"/>
  <c r="H34" i="42"/>
  <c r="I34" i="42"/>
  <c r="J34" i="42"/>
  <c r="K34" i="42"/>
  <c r="D35" i="42"/>
  <c r="E35" i="42"/>
  <c r="F35" i="42"/>
  <c r="G35" i="42"/>
  <c r="H35" i="42"/>
  <c r="I35" i="42"/>
  <c r="J35" i="42"/>
  <c r="K35" i="42"/>
  <c r="D36" i="42"/>
  <c r="E36" i="42"/>
  <c r="F36" i="42"/>
  <c r="G36" i="42"/>
  <c r="H36" i="42"/>
  <c r="I36" i="42"/>
  <c r="J36" i="42"/>
  <c r="K36" i="42"/>
  <c r="D37" i="42"/>
  <c r="E37" i="42"/>
  <c r="F37" i="42"/>
  <c r="G37" i="42"/>
  <c r="H37" i="42"/>
  <c r="I37" i="42"/>
  <c r="J37" i="42"/>
  <c r="K37" i="42"/>
  <c r="D38" i="42"/>
  <c r="E38" i="42"/>
  <c r="F38" i="42"/>
  <c r="G38" i="42"/>
  <c r="H38" i="42"/>
  <c r="I38" i="42"/>
  <c r="J38" i="42"/>
  <c r="K38" i="42"/>
  <c r="D39" i="42"/>
  <c r="E39" i="42"/>
  <c r="F39" i="42"/>
  <c r="G39" i="42"/>
  <c r="H39" i="42"/>
  <c r="I39" i="42"/>
  <c r="J39" i="42"/>
  <c r="K39" i="42"/>
  <c r="D40" i="42"/>
  <c r="E40" i="42"/>
  <c r="F40" i="42"/>
  <c r="G40" i="42"/>
  <c r="H40" i="42"/>
  <c r="I40" i="42"/>
  <c r="J40" i="42"/>
  <c r="K40" i="42"/>
  <c r="D41" i="42"/>
  <c r="E41" i="42"/>
  <c r="F41" i="42"/>
  <c r="G41" i="42"/>
  <c r="H41" i="42"/>
  <c r="I41" i="42"/>
  <c r="J41" i="42"/>
  <c r="K41" i="42"/>
  <c r="D42" i="42"/>
  <c r="E42" i="42"/>
  <c r="F42" i="42"/>
  <c r="G42" i="42"/>
  <c r="H42" i="42"/>
  <c r="I42" i="42"/>
  <c r="J42" i="42"/>
  <c r="K42" i="42"/>
  <c r="D43" i="42"/>
  <c r="E43" i="42"/>
  <c r="F43" i="42"/>
  <c r="G43" i="42"/>
  <c r="H43" i="42"/>
  <c r="I43" i="42"/>
  <c r="J43" i="42"/>
  <c r="K43" i="42"/>
  <c r="D44" i="42"/>
  <c r="E44" i="42"/>
  <c r="F44" i="42"/>
  <c r="G44" i="42"/>
  <c r="H44" i="42"/>
  <c r="I44" i="42"/>
  <c r="J44" i="42"/>
  <c r="K44" i="42"/>
  <c r="D45" i="42"/>
  <c r="E45" i="42"/>
  <c r="F45" i="42"/>
  <c r="G45" i="42"/>
  <c r="H45" i="42"/>
  <c r="I45" i="42"/>
  <c r="J45" i="42"/>
  <c r="K45" i="42"/>
  <c r="D46" i="42"/>
  <c r="E46" i="42"/>
  <c r="F46" i="42"/>
  <c r="G46" i="42"/>
  <c r="H46" i="42"/>
  <c r="I46" i="42"/>
  <c r="J46" i="42"/>
  <c r="K46" i="42"/>
  <c r="D47" i="42"/>
  <c r="E47" i="42"/>
  <c r="F47" i="42"/>
  <c r="G47" i="42"/>
  <c r="H47" i="42"/>
  <c r="I47" i="42"/>
  <c r="J47" i="42"/>
  <c r="K47" i="42"/>
  <c r="D48" i="42"/>
  <c r="E48" i="42"/>
  <c r="F48" i="42"/>
  <c r="G48" i="42"/>
  <c r="H48" i="42"/>
  <c r="I48" i="42"/>
  <c r="J48" i="42"/>
  <c r="K48" i="42"/>
  <c r="D49" i="42"/>
  <c r="E49" i="42"/>
  <c r="F49" i="42"/>
  <c r="G49" i="42"/>
  <c r="H49" i="42"/>
  <c r="I49" i="42"/>
  <c r="J49" i="42"/>
  <c r="K49" i="42"/>
  <c r="D50" i="42"/>
  <c r="E50" i="42"/>
  <c r="F50" i="42"/>
  <c r="G50" i="42"/>
  <c r="H50" i="42"/>
  <c r="I50" i="42"/>
  <c r="J50" i="42"/>
  <c r="K50" i="42"/>
  <c r="D51" i="42"/>
  <c r="E51" i="42"/>
  <c r="F51" i="42"/>
  <c r="G51" i="42"/>
  <c r="H51" i="42"/>
  <c r="I51" i="42"/>
  <c r="J51" i="42"/>
  <c r="K51" i="42"/>
  <c r="E32" i="42"/>
  <c r="F32" i="42"/>
  <c r="G32" i="42"/>
  <c r="H32" i="42"/>
  <c r="I32" i="42"/>
  <c r="J32" i="42"/>
  <c r="K32" i="42"/>
  <c r="D32" i="42"/>
  <c r="D8" i="42"/>
  <c r="E8" i="42"/>
  <c r="F8" i="42"/>
  <c r="G8" i="42"/>
  <c r="H8" i="42"/>
  <c r="I8" i="42"/>
  <c r="J8" i="42"/>
  <c r="K8" i="42"/>
  <c r="D9" i="42"/>
  <c r="E9" i="42"/>
  <c r="F9" i="42"/>
  <c r="G9" i="42"/>
  <c r="H9" i="42"/>
  <c r="I9" i="42"/>
  <c r="J9" i="42"/>
  <c r="K9" i="42"/>
  <c r="D10" i="42"/>
  <c r="E10" i="42"/>
  <c r="F10" i="42"/>
  <c r="G10" i="42"/>
  <c r="H10" i="42"/>
  <c r="I10" i="42"/>
  <c r="J10" i="42"/>
  <c r="K10" i="42"/>
  <c r="D11" i="42"/>
  <c r="E11" i="42"/>
  <c r="F11" i="42"/>
  <c r="G11" i="42"/>
  <c r="H11" i="42"/>
  <c r="I11" i="42"/>
  <c r="J11" i="42"/>
  <c r="K11" i="42"/>
  <c r="D12" i="42"/>
  <c r="E12" i="42"/>
  <c r="F12" i="42"/>
  <c r="G12" i="42"/>
  <c r="H12" i="42"/>
  <c r="I12" i="42"/>
  <c r="J12" i="42"/>
  <c r="K12" i="42"/>
  <c r="D13" i="42"/>
  <c r="E13" i="42"/>
  <c r="F13" i="42"/>
  <c r="G13" i="42"/>
  <c r="H13" i="42"/>
  <c r="I13" i="42"/>
  <c r="J13" i="42"/>
  <c r="K13" i="42"/>
  <c r="D14" i="42"/>
  <c r="E14" i="42"/>
  <c r="F14" i="42"/>
  <c r="G14" i="42"/>
  <c r="H14" i="42"/>
  <c r="I14" i="42"/>
  <c r="J14" i="42"/>
  <c r="K14" i="42"/>
  <c r="D15" i="42"/>
  <c r="E15" i="42"/>
  <c r="F15" i="42"/>
  <c r="G15" i="42"/>
  <c r="H15" i="42"/>
  <c r="I15" i="42"/>
  <c r="J15" i="42"/>
  <c r="K15" i="42"/>
  <c r="D16" i="42"/>
  <c r="E16" i="42"/>
  <c r="F16" i="42"/>
  <c r="G16" i="42"/>
  <c r="H16" i="42"/>
  <c r="I16" i="42"/>
  <c r="J16" i="42"/>
  <c r="K16" i="42"/>
  <c r="D17" i="42"/>
  <c r="E17" i="42"/>
  <c r="F17" i="42"/>
  <c r="G17" i="42"/>
  <c r="H17" i="42"/>
  <c r="I17" i="42"/>
  <c r="J17" i="42"/>
  <c r="K17" i="42"/>
  <c r="D18" i="42"/>
  <c r="E18" i="42"/>
  <c r="F18" i="42"/>
  <c r="G18" i="42"/>
  <c r="H18" i="42"/>
  <c r="I18" i="42"/>
  <c r="J18" i="42"/>
  <c r="K18" i="42"/>
  <c r="D19" i="42"/>
  <c r="E19" i="42"/>
  <c r="F19" i="42"/>
  <c r="G19" i="42"/>
  <c r="H19" i="42"/>
  <c r="I19" i="42"/>
  <c r="J19" i="42"/>
  <c r="K19" i="42"/>
  <c r="D20" i="42"/>
  <c r="E20" i="42"/>
  <c r="F20" i="42"/>
  <c r="G20" i="42"/>
  <c r="H20" i="42"/>
  <c r="I20" i="42"/>
  <c r="J20" i="42"/>
  <c r="K20" i="42"/>
  <c r="D21" i="42"/>
  <c r="E21" i="42"/>
  <c r="F21" i="42"/>
  <c r="G21" i="42"/>
  <c r="H21" i="42"/>
  <c r="I21" i="42"/>
  <c r="J21" i="42"/>
  <c r="K21" i="42"/>
  <c r="D22" i="42"/>
  <c r="E22" i="42"/>
  <c r="F22" i="42"/>
  <c r="G22" i="42"/>
  <c r="H22" i="42"/>
  <c r="I22" i="42"/>
  <c r="J22" i="42"/>
  <c r="K22" i="42"/>
  <c r="D23" i="42"/>
  <c r="E23" i="42"/>
  <c r="F23" i="42"/>
  <c r="G23" i="42"/>
  <c r="H23" i="42"/>
  <c r="I23" i="42"/>
  <c r="J23" i="42"/>
  <c r="K23" i="42"/>
  <c r="D24" i="42"/>
  <c r="E24" i="42"/>
  <c r="F24" i="42"/>
  <c r="G24" i="42"/>
  <c r="H24" i="42"/>
  <c r="I24" i="42"/>
  <c r="J24" i="42"/>
  <c r="K24" i="42"/>
  <c r="D25" i="42"/>
  <c r="E25" i="42"/>
  <c r="F25" i="42"/>
  <c r="G25" i="42"/>
  <c r="H25" i="42"/>
  <c r="I25" i="42"/>
  <c r="J25" i="42"/>
  <c r="K25" i="42"/>
  <c r="D26" i="42"/>
  <c r="E26" i="42"/>
  <c r="F26" i="42"/>
  <c r="G26" i="42"/>
  <c r="H26" i="42"/>
  <c r="I26" i="42"/>
  <c r="J26" i="42"/>
  <c r="K26" i="42"/>
  <c r="E7" i="42"/>
  <c r="F7" i="42"/>
  <c r="G7" i="42"/>
  <c r="H7" i="42"/>
  <c r="I7" i="42"/>
  <c r="J7" i="42"/>
  <c r="K7" i="42"/>
  <c r="C8" i="42"/>
  <c r="C58" i="42" s="1"/>
  <c r="C9" i="42"/>
  <c r="C59" i="42" s="1"/>
  <c r="C10" i="42"/>
  <c r="C60" i="42" s="1"/>
  <c r="C11" i="42"/>
  <c r="C61" i="42" s="1"/>
  <c r="C12" i="42"/>
  <c r="C62" i="42" s="1"/>
  <c r="C13" i="42"/>
  <c r="C63" i="42" s="1"/>
  <c r="C14" i="42"/>
  <c r="C39" i="42" s="1"/>
  <c r="C15" i="42"/>
  <c r="C40" i="42" s="1"/>
  <c r="C16" i="42"/>
  <c r="C41" i="42" s="1"/>
  <c r="C17" i="42"/>
  <c r="C67" i="42" s="1"/>
  <c r="C18" i="42"/>
  <c r="C68" i="42" s="1"/>
  <c r="C19" i="42"/>
  <c r="C69" i="42" s="1"/>
  <c r="C20" i="42"/>
  <c r="C70" i="42" s="1"/>
  <c r="C21" i="42"/>
  <c r="C71" i="42" s="1"/>
  <c r="C22" i="42"/>
  <c r="C47" i="42" s="1"/>
  <c r="C23" i="42"/>
  <c r="C48" i="42" s="1"/>
  <c r="C24" i="42"/>
  <c r="C49" i="42" s="1"/>
  <c r="C25" i="42"/>
  <c r="C75" i="42" s="1"/>
  <c r="C26" i="42"/>
  <c r="C76" i="42" s="1"/>
  <c r="C7" i="42"/>
  <c r="C57" i="42" s="1"/>
  <c r="C3" i="42"/>
  <c r="B1" i="36"/>
  <c r="D45" i="5" s="1"/>
  <c r="A1" i="36"/>
  <c r="D43" i="5"/>
  <c r="B1" i="38"/>
  <c r="D42" i="5" s="1"/>
  <c r="A1" i="38"/>
  <c r="B1" i="41"/>
  <c r="A1" i="41"/>
  <c r="C1468" i="41"/>
  <c r="B52" i="38"/>
  <c r="B69" i="38" s="1"/>
  <c r="B86" i="38" s="1"/>
  <c r="B103" i="38" s="1"/>
  <c r="B120" i="38" s="1"/>
  <c r="B137" i="38" s="1"/>
  <c r="B154" i="38" s="1"/>
  <c r="B171" i="38" s="1"/>
  <c r="B188" i="38" s="1"/>
  <c r="B205" i="38" s="1"/>
  <c r="B222" i="38" s="1"/>
  <c r="B239" i="38" s="1"/>
  <c r="B256" i="38" s="1"/>
  <c r="B273" i="38" s="1"/>
  <c r="B290" i="38" s="1"/>
  <c r="B307" i="38" s="1"/>
  <c r="B324" i="38" s="1"/>
  <c r="B341" i="38" s="1"/>
  <c r="B44" i="38"/>
  <c r="B61" i="38" s="1"/>
  <c r="B78" i="38" s="1"/>
  <c r="B95" i="38" s="1"/>
  <c r="B112" i="38" s="1"/>
  <c r="B129" i="38" s="1"/>
  <c r="B146" i="38" s="1"/>
  <c r="B163" i="38" s="1"/>
  <c r="B180" i="38" s="1"/>
  <c r="B197" i="38" s="1"/>
  <c r="B214" i="38" s="1"/>
  <c r="B231" i="38" s="1"/>
  <c r="B248" i="38" s="1"/>
  <c r="B265" i="38" s="1"/>
  <c r="B282" i="38" s="1"/>
  <c r="B299" i="38" s="1"/>
  <c r="B316" i="38" s="1"/>
  <c r="B333" i="38" s="1"/>
  <c r="B27" i="38"/>
  <c r="B29" i="38"/>
  <c r="B46" i="38" s="1"/>
  <c r="B63" i="38" s="1"/>
  <c r="B80" i="38" s="1"/>
  <c r="B97" i="38" s="1"/>
  <c r="B114" i="38" s="1"/>
  <c r="B131" i="38" s="1"/>
  <c r="B148" i="38" s="1"/>
  <c r="B165" i="38" s="1"/>
  <c r="B182" i="38" s="1"/>
  <c r="B199" i="38" s="1"/>
  <c r="B216" i="38" s="1"/>
  <c r="B233" i="38" s="1"/>
  <c r="B250" i="38" s="1"/>
  <c r="B267" i="38" s="1"/>
  <c r="B284" i="38" s="1"/>
  <c r="B301" i="38" s="1"/>
  <c r="B318" i="38" s="1"/>
  <c r="B335" i="38" s="1"/>
  <c r="B32" i="38"/>
  <c r="B49" i="38" s="1"/>
  <c r="B66" i="38" s="1"/>
  <c r="B83" i="38" s="1"/>
  <c r="B100" i="38" s="1"/>
  <c r="B117" i="38" s="1"/>
  <c r="B134" i="38" s="1"/>
  <c r="B151" i="38" s="1"/>
  <c r="B168" i="38" s="1"/>
  <c r="B185" i="38" s="1"/>
  <c r="B202" i="38" s="1"/>
  <c r="B219" i="38" s="1"/>
  <c r="B236" i="38" s="1"/>
  <c r="B253" i="38" s="1"/>
  <c r="B270" i="38" s="1"/>
  <c r="B287" i="38" s="1"/>
  <c r="B304" i="38" s="1"/>
  <c r="B321" i="38" s="1"/>
  <c r="B338" i="38" s="1"/>
  <c r="B35" i="38"/>
  <c r="B37" i="38"/>
  <c r="B54" i="38" s="1"/>
  <c r="B71" i="38" s="1"/>
  <c r="B88" i="38" s="1"/>
  <c r="B105" i="38" s="1"/>
  <c r="B122" i="38" s="1"/>
  <c r="B139" i="38" s="1"/>
  <c r="B156" i="38" s="1"/>
  <c r="B173" i="38" s="1"/>
  <c r="B190" i="38" s="1"/>
  <c r="B207" i="38" s="1"/>
  <c r="B224" i="38" s="1"/>
  <c r="B241" i="38" s="1"/>
  <c r="B258" i="38" s="1"/>
  <c r="B275" i="38" s="1"/>
  <c r="B292" i="38" s="1"/>
  <c r="B309" i="38" s="1"/>
  <c r="B326" i="38" s="1"/>
  <c r="B343" i="38" s="1"/>
  <c r="B7" i="38"/>
  <c r="B24" i="38" s="1"/>
  <c r="B41" i="38" s="1"/>
  <c r="B58" i="38" s="1"/>
  <c r="B75" i="38" s="1"/>
  <c r="B92" i="38" s="1"/>
  <c r="B109" i="38" s="1"/>
  <c r="B126" i="38" s="1"/>
  <c r="B143" i="38" s="1"/>
  <c r="B160" i="38" s="1"/>
  <c r="B177" i="38" s="1"/>
  <c r="B194" i="38" s="1"/>
  <c r="B211" i="38" s="1"/>
  <c r="B228" i="38" s="1"/>
  <c r="B245" i="38" s="1"/>
  <c r="B262" i="38" s="1"/>
  <c r="B279" i="38" s="1"/>
  <c r="B296" i="38" s="1"/>
  <c r="B313" i="38" s="1"/>
  <c r="B330" i="38" s="1"/>
  <c r="B8" i="38"/>
  <c r="B25" i="38" s="1"/>
  <c r="B42" i="38" s="1"/>
  <c r="B59" i="38" s="1"/>
  <c r="B76" i="38" s="1"/>
  <c r="B93" i="38" s="1"/>
  <c r="B110" i="38" s="1"/>
  <c r="B127" i="38" s="1"/>
  <c r="B144" i="38" s="1"/>
  <c r="B161" i="38" s="1"/>
  <c r="B178" i="38" s="1"/>
  <c r="B195" i="38" s="1"/>
  <c r="B212" i="38" s="1"/>
  <c r="B229" i="38" s="1"/>
  <c r="B246" i="38" s="1"/>
  <c r="B263" i="38" s="1"/>
  <c r="B280" i="38" s="1"/>
  <c r="B297" i="38" s="1"/>
  <c r="B314" i="38" s="1"/>
  <c r="B331" i="38" s="1"/>
  <c r="B9" i="38"/>
  <c r="B26" i="38" s="1"/>
  <c r="B43" i="38" s="1"/>
  <c r="B60" i="38" s="1"/>
  <c r="B77" i="38" s="1"/>
  <c r="B94" i="38" s="1"/>
  <c r="B111" i="38" s="1"/>
  <c r="B128" i="38" s="1"/>
  <c r="B145" i="38" s="1"/>
  <c r="B162" i="38" s="1"/>
  <c r="B179" i="38" s="1"/>
  <c r="B196" i="38" s="1"/>
  <c r="B213" i="38" s="1"/>
  <c r="B230" i="38" s="1"/>
  <c r="B247" i="38" s="1"/>
  <c r="B264" i="38" s="1"/>
  <c r="B281" i="38" s="1"/>
  <c r="B298" i="38" s="1"/>
  <c r="B315" i="38" s="1"/>
  <c r="B332" i="38" s="1"/>
  <c r="B10" i="38"/>
  <c r="B11" i="38"/>
  <c r="B28" i="38" s="1"/>
  <c r="B45" i="38" s="1"/>
  <c r="B62" i="38" s="1"/>
  <c r="B79" i="38" s="1"/>
  <c r="B96" i="38" s="1"/>
  <c r="B113" i="38" s="1"/>
  <c r="B130" i="38" s="1"/>
  <c r="B147" i="38" s="1"/>
  <c r="B164" i="38" s="1"/>
  <c r="B181" i="38" s="1"/>
  <c r="B198" i="38" s="1"/>
  <c r="B215" i="38" s="1"/>
  <c r="B232" i="38" s="1"/>
  <c r="B249" i="38" s="1"/>
  <c r="B266" i="38" s="1"/>
  <c r="B283" i="38" s="1"/>
  <c r="B300" i="38" s="1"/>
  <c r="B317" i="38" s="1"/>
  <c r="B334" i="38" s="1"/>
  <c r="B12" i="38"/>
  <c r="B13" i="38"/>
  <c r="B30" i="38" s="1"/>
  <c r="B47" i="38" s="1"/>
  <c r="B64" i="38" s="1"/>
  <c r="B81" i="38" s="1"/>
  <c r="B98" i="38" s="1"/>
  <c r="B115" i="38" s="1"/>
  <c r="B132" i="38" s="1"/>
  <c r="B149" i="38" s="1"/>
  <c r="B166" i="38" s="1"/>
  <c r="B183" i="38" s="1"/>
  <c r="B200" i="38" s="1"/>
  <c r="B217" i="38" s="1"/>
  <c r="B234" i="38" s="1"/>
  <c r="B251" i="38" s="1"/>
  <c r="B268" i="38" s="1"/>
  <c r="B285" i="38" s="1"/>
  <c r="B302" i="38" s="1"/>
  <c r="B319" i="38" s="1"/>
  <c r="B336" i="38" s="1"/>
  <c r="B14" i="38"/>
  <c r="B31" i="38" s="1"/>
  <c r="B48" i="38" s="1"/>
  <c r="B65" i="38" s="1"/>
  <c r="B82" i="38" s="1"/>
  <c r="B99" i="38" s="1"/>
  <c r="B116" i="38" s="1"/>
  <c r="B133" i="38" s="1"/>
  <c r="B150" i="38" s="1"/>
  <c r="B167" i="38" s="1"/>
  <c r="B184" i="38" s="1"/>
  <c r="B201" i="38" s="1"/>
  <c r="B218" i="38" s="1"/>
  <c r="B235" i="38" s="1"/>
  <c r="B252" i="38" s="1"/>
  <c r="B269" i="38" s="1"/>
  <c r="B286" i="38" s="1"/>
  <c r="B303" i="38" s="1"/>
  <c r="B320" i="38" s="1"/>
  <c r="B337" i="38" s="1"/>
  <c r="B15" i="38"/>
  <c r="B16" i="38"/>
  <c r="B33" i="38" s="1"/>
  <c r="B50" i="38" s="1"/>
  <c r="B67" i="38" s="1"/>
  <c r="B84" i="38" s="1"/>
  <c r="B101" i="38" s="1"/>
  <c r="B118" i="38" s="1"/>
  <c r="B135" i="38" s="1"/>
  <c r="B152" i="38" s="1"/>
  <c r="B169" i="38" s="1"/>
  <c r="B186" i="38" s="1"/>
  <c r="B203" i="38" s="1"/>
  <c r="B220" i="38" s="1"/>
  <c r="B237" i="38" s="1"/>
  <c r="B254" i="38" s="1"/>
  <c r="B271" i="38" s="1"/>
  <c r="B288" i="38" s="1"/>
  <c r="B305" i="38" s="1"/>
  <c r="B322" i="38" s="1"/>
  <c r="B339" i="38" s="1"/>
  <c r="B17" i="38"/>
  <c r="B34" i="38" s="1"/>
  <c r="B51" i="38" s="1"/>
  <c r="B68" i="38" s="1"/>
  <c r="B85" i="38" s="1"/>
  <c r="B102" i="38" s="1"/>
  <c r="B119" i="38" s="1"/>
  <c r="B136" i="38" s="1"/>
  <c r="B153" i="38" s="1"/>
  <c r="B170" i="38" s="1"/>
  <c r="B187" i="38" s="1"/>
  <c r="B204" i="38" s="1"/>
  <c r="B221" i="38" s="1"/>
  <c r="B238" i="38" s="1"/>
  <c r="B255" i="38" s="1"/>
  <c r="B272" i="38" s="1"/>
  <c r="B289" i="38" s="1"/>
  <c r="B306" i="38" s="1"/>
  <c r="B323" i="38" s="1"/>
  <c r="B340" i="38" s="1"/>
  <c r="B18" i="38"/>
  <c r="B19" i="38"/>
  <c r="B36" i="38" s="1"/>
  <c r="B53" i="38" s="1"/>
  <c r="B70" i="38" s="1"/>
  <c r="B87" i="38" s="1"/>
  <c r="B104" i="38" s="1"/>
  <c r="B121" i="38" s="1"/>
  <c r="B138" i="38" s="1"/>
  <c r="B155" i="38" s="1"/>
  <c r="B172" i="38" s="1"/>
  <c r="B189" i="38" s="1"/>
  <c r="B206" i="38" s="1"/>
  <c r="B223" i="38" s="1"/>
  <c r="B240" i="38" s="1"/>
  <c r="B257" i="38" s="1"/>
  <c r="B274" i="38" s="1"/>
  <c r="B291" i="38" s="1"/>
  <c r="B308" i="38" s="1"/>
  <c r="B325" i="38" s="1"/>
  <c r="B342" i="38" s="1"/>
  <c r="B20" i="38"/>
  <c r="B6" i="38"/>
  <c r="B23" i="38" s="1"/>
  <c r="B40" i="38" s="1"/>
  <c r="B57" i="38" s="1"/>
  <c r="B74" i="38" s="1"/>
  <c r="B91" i="38" s="1"/>
  <c r="B108" i="38" s="1"/>
  <c r="B125" i="38" s="1"/>
  <c r="B142" i="38" s="1"/>
  <c r="B159" i="38" s="1"/>
  <c r="B176" i="38" s="1"/>
  <c r="B193" i="38" s="1"/>
  <c r="B210" i="38" s="1"/>
  <c r="B227" i="38" s="1"/>
  <c r="B244" i="38" s="1"/>
  <c r="B261" i="38" s="1"/>
  <c r="B278" i="38" s="1"/>
  <c r="B295" i="38" s="1"/>
  <c r="B312" i="38" s="1"/>
  <c r="B329" i="38" s="1"/>
  <c r="B7" i="41"/>
  <c r="B84" i="41" s="1"/>
  <c r="B161" i="41" s="1"/>
  <c r="B238" i="41" s="1"/>
  <c r="B315" i="41" s="1"/>
  <c r="B392" i="41" s="1"/>
  <c r="B469" i="41" s="1"/>
  <c r="B546" i="41" s="1"/>
  <c r="B623" i="41" s="1"/>
  <c r="B700" i="41" s="1"/>
  <c r="B777" i="41" s="1"/>
  <c r="B854" i="41" s="1"/>
  <c r="B931" i="41" s="1"/>
  <c r="B1008" i="41" s="1"/>
  <c r="B1085" i="41" s="1"/>
  <c r="B1162" i="41" s="1"/>
  <c r="B1239" i="41" s="1"/>
  <c r="B1316" i="41" s="1"/>
  <c r="B1393" i="41" s="1"/>
  <c r="B1470" i="41" s="1"/>
  <c r="B8" i="41"/>
  <c r="B85" i="41" s="1"/>
  <c r="B162" i="41" s="1"/>
  <c r="B239" i="41" s="1"/>
  <c r="B316" i="41" s="1"/>
  <c r="B393" i="41" s="1"/>
  <c r="B470" i="41" s="1"/>
  <c r="B547" i="41" s="1"/>
  <c r="B624" i="41" s="1"/>
  <c r="B701" i="41" s="1"/>
  <c r="B778" i="41" s="1"/>
  <c r="B855" i="41" s="1"/>
  <c r="B932" i="41" s="1"/>
  <c r="B1009" i="41" s="1"/>
  <c r="B1086" i="41" s="1"/>
  <c r="B1163" i="41" s="1"/>
  <c r="B1240" i="41" s="1"/>
  <c r="B1317" i="41" s="1"/>
  <c r="B1394" i="41" s="1"/>
  <c r="B1471" i="41" s="1"/>
  <c r="B9" i="41"/>
  <c r="B86" i="41" s="1"/>
  <c r="B163" i="41" s="1"/>
  <c r="B240" i="41" s="1"/>
  <c r="B317" i="41" s="1"/>
  <c r="B394" i="41" s="1"/>
  <c r="B471" i="41" s="1"/>
  <c r="B548" i="41" s="1"/>
  <c r="B625" i="41" s="1"/>
  <c r="B702" i="41" s="1"/>
  <c r="B779" i="41" s="1"/>
  <c r="B856" i="41" s="1"/>
  <c r="B933" i="41" s="1"/>
  <c r="B1010" i="41" s="1"/>
  <c r="B1087" i="41" s="1"/>
  <c r="B1164" i="41" s="1"/>
  <c r="B1241" i="41" s="1"/>
  <c r="B1318" i="41" s="1"/>
  <c r="B1395" i="41" s="1"/>
  <c r="B1472" i="41" s="1"/>
  <c r="B10" i="41"/>
  <c r="B87" i="41" s="1"/>
  <c r="B164" i="41" s="1"/>
  <c r="B241" i="41" s="1"/>
  <c r="B318" i="41" s="1"/>
  <c r="B395" i="41" s="1"/>
  <c r="B472" i="41" s="1"/>
  <c r="B549" i="41" s="1"/>
  <c r="B626" i="41" s="1"/>
  <c r="B703" i="41" s="1"/>
  <c r="B780" i="41" s="1"/>
  <c r="B857" i="41" s="1"/>
  <c r="B934" i="41" s="1"/>
  <c r="B1011" i="41" s="1"/>
  <c r="B1088" i="41" s="1"/>
  <c r="B1165" i="41" s="1"/>
  <c r="B1242" i="41" s="1"/>
  <c r="B1319" i="41" s="1"/>
  <c r="B1396" i="41" s="1"/>
  <c r="B1473" i="41" s="1"/>
  <c r="B11" i="41"/>
  <c r="B88" i="41" s="1"/>
  <c r="B165" i="41" s="1"/>
  <c r="B242" i="41" s="1"/>
  <c r="B319" i="41" s="1"/>
  <c r="B396" i="41" s="1"/>
  <c r="B473" i="41" s="1"/>
  <c r="B550" i="41" s="1"/>
  <c r="B627" i="41" s="1"/>
  <c r="B704" i="41" s="1"/>
  <c r="B781" i="41" s="1"/>
  <c r="B858" i="41" s="1"/>
  <c r="B935" i="41" s="1"/>
  <c r="B1012" i="41" s="1"/>
  <c r="B1089" i="41" s="1"/>
  <c r="B1166" i="41" s="1"/>
  <c r="B1243" i="41" s="1"/>
  <c r="B1320" i="41" s="1"/>
  <c r="B1397" i="41" s="1"/>
  <c r="B1474" i="41" s="1"/>
  <c r="B12" i="41"/>
  <c r="B89" i="41" s="1"/>
  <c r="B166" i="41" s="1"/>
  <c r="B243" i="41" s="1"/>
  <c r="B320" i="41" s="1"/>
  <c r="B397" i="41" s="1"/>
  <c r="B474" i="41" s="1"/>
  <c r="B551" i="41" s="1"/>
  <c r="B628" i="41" s="1"/>
  <c r="B705" i="41" s="1"/>
  <c r="B782" i="41" s="1"/>
  <c r="B859" i="41" s="1"/>
  <c r="B936" i="41" s="1"/>
  <c r="B1013" i="41" s="1"/>
  <c r="B1090" i="41" s="1"/>
  <c r="B1167" i="41" s="1"/>
  <c r="B1244" i="41" s="1"/>
  <c r="B1321" i="41" s="1"/>
  <c r="B1398" i="41" s="1"/>
  <c r="B1475" i="41" s="1"/>
  <c r="B13" i="41"/>
  <c r="B90" i="41" s="1"/>
  <c r="B167" i="41" s="1"/>
  <c r="B244" i="41" s="1"/>
  <c r="B321" i="41" s="1"/>
  <c r="B398" i="41" s="1"/>
  <c r="B475" i="41" s="1"/>
  <c r="B552" i="41" s="1"/>
  <c r="B629" i="41" s="1"/>
  <c r="B706" i="41" s="1"/>
  <c r="B783" i="41" s="1"/>
  <c r="B860" i="41" s="1"/>
  <c r="B937" i="41" s="1"/>
  <c r="B1014" i="41" s="1"/>
  <c r="B1091" i="41" s="1"/>
  <c r="B1168" i="41" s="1"/>
  <c r="B1245" i="41" s="1"/>
  <c r="B1322" i="41" s="1"/>
  <c r="B1399" i="41" s="1"/>
  <c r="B1476" i="41" s="1"/>
  <c r="B14" i="41"/>
  <c r="B91" i="41" s="1"/>
  <c r="B168" i="41" s="1"/>
  <c r="B245" i="41" s="1"/>
  <c r="B322" i="41" s="1"/>
  <c r="B399" i="41" s="1"/>
  <c r="B476" i="41" s="1"/>
  <c r="B553" i="41" s="1"/>
  <c r="B630" i="41" s="1"/>
  <c r="B707" i="41" s="1"/>
  <c r="B784" i="41" s="1"/>
  <c r="B861" i="41" s="1"/>
  <c r="B938" i="41" s="1"/>
  <c r="B1015" i="41" s="1"/>
  <c r="B1092" i="41" s="1"/>
  <c r="B1169" i="41" s="1"/>
  <c r="B1246" i="41" s="1"/>
  <c r="B1323" i="41" s="1"/>
  <c r="B1400" i="41" s="1"/>
  <c r="B1477" i="41" s="1"/>
  <c r="B15" i="41"/>
  <c r="B92" i="41" s="1"/>
  <c r="B169" i="41" s="1"/>
  <c r="B246" i="41" s="1"/>
  <c r="B323" i="41" s="1"/>
  <c r="B400" i="41" s="1"/>
  <c r="B477" i="41" s="1"/>
  <c r="B554" i="41" s="1"/>
  <c r="B631" i="41" s="1"/>
  <c r="B708" i="41" s="1"/>
  <c r="B785" i="41" s="1"/>
  <c r="B862" i="41" s="1"/>
  <c r="B939" i="41" s="1"/>
  <c r="B1016" i="41" s="1"/>
  <c r="B1093" i="41" s="1"/>
  <c r="B1170" i="41" s="1"/>
  <c r="B1247" i="41" s="1"/>
  <c r="B1324" i="41" s="1"/>
  <c r="B1401" i="41" s="1"/>
  <c r="B1478" i="41" s="1"/>
  <c r="B16" i="41"/>
  <c r="B93" i="41" s="1"/>
  <c r="B170" i="41" s="1"/>
  <c r="B247" i="41" s="1"/>
  <c r="B324" i="41" s="1"/>
  <c r="B401" i="41" s="1"/>
  <c r="B478" i="41" s="1"/>
  <c r="B555" i="41" s="1"/>
  <c r="B632" i="41" s="1"/>
  <c r="B709" i="41" s="1"/>
  <c r="B786" i="41" s="1"/>
  <c r="B863" i="41" s="1"/>
  <c r="B940" i="41" s="1"/>
  <c r="B1017" i="41" s="1"/>
  <c r="B1094" i="41" s="1"/>
  <c r="B1171" i="41" s="1"/>
  <c r="B1248" i="41" s="1"/>
  <c r="B1325" i="41" s="1"/>
  <c r="B1402" i="41" s="1"/>
  <c r="B1479" i="41" s="1"/>
  <c r="B17" i="41"/>
  <c r="B94" i="41" s="1"/>
  <c r="B171" i="41" s="1"/>
  <c r="B248" i="41" s="1"/>
  <c r="B325" i="41" s="1"/>
  <c r="B402" i="41" s="1"/>
  <c r="B479" i="41" s="1"/>
  <c r="B556" i="41" s="1"/>
  <c r="B633" i="41" s="1"/>
  <c r="B710" i="41" s="1"/>
  <c r="B787" i="41" s="1"/>
  <c r="B864" i="41" s="1"/>
  <c r="B941" i="41" s="1"/>
  <c r="B1018" i="41" s="1"/>
  <c r="B1095" i="41" s="1"/>
  <c r="B1172" i="41" s="1"/>
  <c r="B1249" i="41" s="1"/>
  <c r="B1326" i="41" s="1"/>
  <c r="B1403" i="41" s="1"/>
  <c r="B1480" i="41" s="1"/>
  <c r="B18" i="41"/>
  <c r="B95" i="41" s="1"/>
  <c r="B172" i="41" s="1"/>
  <c r="B249" i="41" s="1"/>
  <c r="B326" i="41" s="1"/>
  <c r="B403" i="41" s="1"/>
  <c r="B480" i="41" s="1"/>
  <c r="B557" i="41" s="1"/>
  <c r="B634" i="41" s="1"/>
  <c r="B711" i="41" s="1"/>
  <c r="B788" i="41" s="1"/>
  <c r="B865" i="41" s="1"/>
  <c r="B942" i="41" s="1"/>
  <c r="B1019" i="41" s="1"/>
  <c r="B1096" i="41" s="1"/>
  <c r="B1173" i="41" s="1"/>
  <c r="B1250" i="41" s="1"/>
  <c r="B1327" i="41" s="1"/>
  <c r="B1404" i="41" s="1"/>
  <c r="B1481" i="41" s="1"/>
  <c r="B19" i="41"/>
  <c r="B96" i="41" s="1"/>
  <c r="B173" i="41" s="1"/>
  <c r="B250" i="41" s="1"/>
  <c r="B327" i="41" s="1"/>
  <c r="B404" i="41" s="1"/>
  <c r="B481" i="41" s="1"/>
  <c r="B558" i="41" s="1"/>
  <c r="B635" i="41" s="1"/>
  <c r="B712" i="41" s="1"/>
  <c r="B789" i="41" s="1"/>
  <c r="B866" i="41" s="1"/>
  <c r="B943" i="41" s="1"/>
  <c r="B1020" i="41" s="1"/>
  <c r="B1097" i="41" s="1"/>
  <c r="B1174" i="41" s="1"/>
  <c r="B1251" i="41" s="1"/>
  <c r="B1328" i="41" s="1"/>
  <c r="B1405" i="41" s="1"/>
  <c r="B1482" i="41" s="1"/>
  <c r="B20" i="41"/>
  <c r="B97" i="41" s="1"/>
  <c r="B174" i="41" s="1"/>
  <c r="B251" i="41" s="1"/>
  <c r="B328" i="41" s="1"/>
  <c r="B405" i="41" s="1"/>
  <c r="B482" i="41" s="1"/>
  <c r="B559" i="41" s="1"/>
  <c r="B636" i="41" s="1"/>
  <c r="B713" i="41" s="1"/>
  <c r="B790" i="41" s="1"/>
  <c r="B867" i="41" s="1"/>
  <c r="B944" i="41" s="1"/>
  <c r="B1021" i="41" s="1"/>
  <c r="B1098" i="41" s="1"/>
  <c r="B1175" i="41" s="1"/>
  <c r="B1252" i="41" s="1"/>
  <c r="B1329" i="41" s="1"/>
  <c r="B1406" i="41" s="1"/>
  <c r="B1483" i="41" s="1"/>
  <c r="B21" i="41"/>
  <c r="B98" i="41" s="1"/>
  <c r="B175" i="41" s="1"/>
  <c r="B252" i="41" s="1"/>
  <c r="B329" i="41" s="1"/>
  <c r="B406" i="41" s="1"/>
  <c r="B483" i="41" s="1"/>
  <c r="B560" i="41" s="1"/>
  <c r="B637" i="41" s="1"/>
  <c r="B714" i="41" s="1"/>
  <c r="B791" i="41" s="1"/>
  <c r="B868" i="41" s="1"/>
  <c r="B945" i="41" s="1"/>
  <c r="B1022" i="41" s="1"/>
  <c r="B1099" i="41" s="1"/>
  <c r="B1176" i="41" s="1"/>
  <c r="B1253" i="41" s="1"/>
  <c r="B1330" i="41" s="1"/>
  <c r="B1407" i="41" s="1"/>
  <c r="B1484" i="41" s="1"/>
  <c r="B22" i="41"/>
  <c r="B99" i="41" s="1"/>
  <c r="B176" i="41" s="1"/>
  <c r="B253" i="41" s="1"/>
  <c r="B330" i="41" s="1"/>
  <c r="B407" i="41" s="1"/>
  <c r="B484" i="41" s="1"/>
  <c r="B561" i="41" s="1"/>
  <c r="B638" i="41" s="1"/>
  <c r="B715" i="41" s="1"/>
  <c r="B792" i="41" s="1"/>
  <c r="B869" i="41" s="1"/>
  <c r="B946" i="41" s="1"/>
  <c r="B1023" i="41" s="1"/>
  <c r="B1100" i="41" s="1"/>
  <c r="B1177" i="41" s="1"/>
  <c r="B1254" i="41" s="1"/>
  <c r="B1331" i="41" s="1"/>
  <c r="B1408" i="41" s="1"/>
  <c r="B1485" i="41" s="1"/>
  <c r="B23" i="41"/>
  <c r="B100" i="41" s="1"/>
  <c r="B177" i="41" s="1"/>
  <c r="B254" i="41" s="1"/>
  <c r="B331" i="41" s="1"/>
  <c r="B408" i="41" s="1"/>
  <c r="B485" i="41" s="1"/>
  <c r="B562" i="41" s="1"/>
  <c r="B639" i="41" s="1"/>
  <c r="B716" i="41" s="1"/>
  <c r="B793" i="41" s="1"/>
  <c r="B870" i="41" s="1"/>
  <c r="B947" i="41" s="1"/>
  <c r="B1024" i="41" s="1"/>
  <c r="B1101" i="41" s="1"/>
  <c r="B1178" i="41" s="1"/>
  <c r="B1255" i="41" s="1"/>
  <c r="B1332" i="41" s="1"/>
  <c r="B1409" i="41" s="1"/>
  <c r="B1486" i="41" s="1"/>
  <c r="B24" i="41"/>
  <c r="B101" i="41" s="1"/>
  <c r="B178" i="41" s="1"/>
  <c r="B255" i="41" s="1"/>
  <c r="B332" i="41" s="1"/>
  <c r="B409" i="41" s="1"/>
  <c r="B486" i="41" s="1"/>
  <c r="B563" i="41" s="1"/>
  <c r="B640" i="41" s="1"/>
  <c r="B717" i="41" s="1"/>
  <c r="B794" i="41" s="1"/>
  <c r="B871" i="41" s="1"/>
  <c r="B948" i="41" s="1"/>
  <c r="B1025" i="41" s="1"/>
  <c r="B1102" i="41" s="1"/>
  <c r="B1179" i="41" s="1"/>
  <c r="B1256" i="41" s="1"/>
  <c r="B1333" i="41" s="1"/>
  <c r="B1410" i="41" s="1"/>
  <c r="B1487" i="41" s="1"/>
  <c r="B25" i="41"/>
  <c r="B102" i="41" s="1"/>
  <c r="B179" i="41" s="1"/>
  <c r="B256" i="41" s="1"/>
  <c r="B333" i="41" s="1"/>
  <c r="B410" i="41" s="1"/>
  <c r="B487" i="41" s="1"/>
  <c r="B564" i="41" s="1"/>
  <c r="B641" i="41" s="1"/>
  <c r="B718" i="41" s="1"/>
  <c r="B795" i="41" s="1"/>
  <c r="B872" i="41" s="1"/>
  <c r="B949" i="41" s="1"/>
  <c r="B1026" i="41" s="1"/>
  <c r="B1103" i="41" s="1"/>
  <c r="B1180" i="41" s="1"/>
  <c r="B1257" i="41" s="1"/>
  <c r="B1334" i="41" s="1"/>
  <c r="B1411" i="41" s="1"/>
  <c r="B1488" i="41" s="1"/>
  <c r="B26" i="41"/>
  <c r="B103" i="41" s="1"/>
  <c r="B180" i="41" s="1"/>
  <c r="B257" i="41" s="1"/>
  <c r="B334" i="41" s="1"/>
  <c r="B411" i="41" s="1"/>
  <c r="B488" i="41" s="1"/>
  <c r="B565" i="41" s="1"/>
  <c r="B642" i="41" s="1"/>
  <c r="B719" i="41" s="1"/>
  <c r="B796" i="41" s="1"/>
  <c r="B873" i="41" s="1"/>
  <c r="B950" i="41" s="1"/>
  <c r="B1027" i="41" s="1"/>
  <c r="B1104" i="41" s="1"/>
  <c r="B1181" i="41" s="1"/>
  <c r="B1258" i="41" s="1"/>
  <c r="B1335" i="41" s="1"/>
  <c r="B1412" i="41" s="1"/>
  <c r="B1489" i="41" s="1"/>
  <c r="B27" i="41"/>
  <c r="B104" i="41" s="1"/>
  <c r="B181" i="41" s="1"/>
  <c r="B258" i="41" s="1"/>
  <c r="B335" i="41" s="1"/>
  <c r="B412" i="41" s="1"/>
  <c r="B489" i="41" s="1"/>
  <c r="B566" i="41" s="1"/>
  <c r="B643" i="41" s="1"/>
  <c r="B720" i="41" s="1"/>
  <c r="B797" i="41" s="1"/>
  <c r="B874" i="41" s="1"/>
  <c r="B951" i="41" s="1"/>
  <c r="B1028" i="41" s="1"/>
  <c r="B1105" i="41" s="1"/>
  <c r="B1182" i="41" s="1"/>
  <c r="B1259" i="41" s="1"/>
  <c r="B1336" i="41" s="1"/>
  <c r="B1413" i="41" s="1"/>
  <c r="B1490" i="41" s="1"/>
  <c r="B28" i="41"/>
  <c r="B105" i="41" s="1"/>
  <c r="B182" i="41" s="1"/>
  <c r="B259" i="41" s="1"/>
  <c r="B336" i="41" s="1"/>
  <c r="B413" i="41" s="1"/>
  <c r="B490" i="41" s="1"/>
  <c r="B567" i="41" s="1"/>
  <c r="B644" i="41" s="1"/>
  <c r="B721" i="41" s="1"/>
  <c r="B798" i="41" s="1"/>
  <c r="B875" i="41" s="1"/>
  <c r="B952" i="41" s="1"/>
  <c r="B1029" i="41" s="1"/>
  <c r="B1106" i="41" s="1"/>
  <c r="B1183" i="41" s="1"/>
  <c r="B1260" i="41" s="1"/>
  <c r="B1337" i="41" s="1"/>
  <c r="B1414" i="41" s="1"/>
  <c r="B1491" i="41" s="1"/>
  <c r="B29" i="41"/>
  <c r="B106" i="41" s="1"/>
  <c r="B183" i="41" s="1"/>
  <c r="B260" i="41" s="1"/>
  <c r="B337" i="41" s="1"/>
  <c r="B414" i="41" s="1"/>
  <c r="B491" i="41" s="1"/>
  <c r="B568" i="41" s="1"/>
  <c r="B645" i="41" s="1"/>
  <c r="B722" i="41" s="1"/>
  <c r="B799" i="41" s="1"/>
  <c r="B876" i="41" s="1"/>
  <c r="B953" i="41" s="1"/>
  <c r="B1030" i="41" s="1"/>
  <c r="B1107" i="41" s="1"/>
  <c r="B1184" i="41" s="1"/>
  <c r="B1261" i="41" s="1"/>
  <c r="B1338" i="41" s="1"/>
  <c r="B1415" i="41" s="1"/>
  <c r="B1492" i="41" s="1"/>
  <c r="B30" i="41"/>
  <c r="B107" i="41" s="1"/>
  <c r="B184" i="41" s="1"/>
  <c r="B261" i="41" s="1"/>
  <c r="B338" i="41" s="1"/>
  <c r="B415" i="41" s="1"/>
  <c r="B492" i="41" s="1"/>
  <c r="B569" i="41" s="1"/>
  <c r="B646" i="41" s="1"/>
  <c r="B723" i="41" s="1"/>
  <c r="B800" i="41" s="1"/>
  <c r="B877" i="41" s="1"/>
  <c r="B954" i="41" s="1"/>
  <c r="B1031" i="41" s="1"/>
  <c r="B1108" i="41" s="1"/>
  <c r="B1185" i="41" s="1"/>
  <c r="B1262" i="41" s="1"/>
  <c r="B1339" i="41" s="1"/>
  <c r="B1416" i="41" s="1"/>
  <c r="B1493" i="41" s="1"/>
  <c r="B31" i="41"/>
  <c r="B108" i="41" s="1"/>
  <c r="B185" i="41" s="1"/>
  <c r="B262" i="41" s="1"/>
  <c r="B339" i="41" s="1"/>
  <c r="B416" i="41" s="1"/>
  <c r="B493" i="41" s="1"/>
  <c r="B570" i="41" s="1"/>
  <c r="B647" i="41" s="1"/>
  <c r="B724" i="41" s="1"/>
  <c r="B801" i="41" s="1"/>
  <c r="B878" i="41" s="1"/>
  <c r="B955" i="41" s="1"/>
  <c r="B1032" i="41" s="1"/>
  <c r="B1109" i="41" s="1"/>
  <c r="B1186" i="41" s="1"/>
  <c r="B1263" i="41" s="1"/>
  <c r="B1340" i="41" s="1"/>
  <c r="B1417" i="41" s="1"/>
  <c r="B1494" i="41" s="1"/>
  <c r="B32" i="41"/>
  <c r="B109" i="41" s="1"/>
  <c r="B186" i="41" s="1"/>
  <c r="B263" i="41" s="1"/>
  <c r="B340" i="41" s="1"/>
  <c r="B417" i="41" s="1"/>
  <c r="B494" i="41" s="1"/>
  <c r="B571" i="41" s="1"/>
  <c r="B648" i="41" s="1"/>
  <c r="B725" i="41" s="1"/>
  <c r="B802" i="41" s="1"/>
  <c r="B879" i="41" s="1"/>
  <c r="B956" i="41" s="1"/>
  <c r="B1033" i="41" s="1"/>
  <c r="B1110" i="41" s="1"/>
  <c r="B1187" i="41" s="1"/>
  <c r="B1264" i="41" s="1"/>
  <c r="B1341" i="41" s="1"/>
  <c r="B1418" i="41" s="1"/>
  <c r="B1495" i="41" s="1"/>
  <c r="B33" i="41"/>
  <c r="B110" i="41" s="1"/>
  <c r="B187" i="41" s="1"/>
  <c r="B264" i="41" s="1"/>
  <c r="B341" i="41" s="1"/>
  <c r="B418" i="41" s="1"/>
  <c r="B495" i="41" s="1"/>
  <c r="B572" i="41" s="1"/>
  <c r="B649" i="41" s="1"/>
  <c r="B726" i="41" s="1"/>
  <c r="B803" i="41" s="1"/>
  <c r="B880" i="41" s="1"/>
  <c r="B957" i="41" s="1"/>
  <c r="B1034" i="41" s="1"/>
  <c r="B1111" i="41" s="1"/>
  <c r="B1188" i="41" s="1"/>
  <c r="B1265" i="41" s="1"/>
  <c r="B1342" i="41" s="1"/>
  <c r="B1419" i="41" s="1"/>
  <c r="B1496" i="41" s="1"/>
  <c r="B34" i="41"/>
  <c r="B111" i="41" s="1"/>
  <c r="B188" i="41" s="1"/>
  <c r="B265" i="41" s="1"/>
  <c r="B342" i="41" s="1"/>
  <c r="B419" i="41" s="1"/>
  <c r="B496" i="41" s="1"/>
  <c r="B573" i="41" s="1"/>
  <c r="B650" i="41" s="1"/>
  <c r="B727" i="41" s="1"/>
  <c r="B804" i="41" s="1"/>
  <c r="B881" i="41" s="1"/>
  <c r="B958" i="41" s="1"/>
  <c r="B1035" i="41" s="1"/>
  <c r="B1112" i="41" s="1"/>
  <c r="B1189" i="41" s="1"/>
  <c r="B1266" i="41" s="1"/>
  <c r="B1343" i="41" s="1"/>
  <c r="B1420" i="41" s="1"/>
  <c r="B1497" i="41" s="1"/>
  <c r="B35" i="41"/>
  <c r="B112" i="41" s="1"/>
  <c r="B189" i="41" s="1"/>
  <c r="B266" i="41" s="1"/>
  <c r="B343" i="41" s="1"/>
  <c r="B420" i="41" s="1"/>
  <c r="B497" i="41" s="1"/>
  <c r="B574" i="41" s="1"/>
  <c r="B651" i="41" s="1"/>
  <c r="B728" i="41" s="1"/>
  <c r="B805" i="41" s="1"/>
  <c r="B882" i="41" s="1"/>
  <c r="B959" i="41" s="1"/>
  <c r="B1036" i="41" s="1"/>
  <c r="B1113" i="41" s="1"/>
  <c r="B1190" i="41" s="1"/>
  <c r="B1267" i="41" s="1"/>
  <c r="B1344" i="41" s="1"/>
  <c r="B1421" i="41" s="1"/>
  <c r="B1498" i="41" s="1"/>
  <c r="B36" i="41"/>
  <c r="B113" i="41" s="1"/>
  <c r="B190" i="41" s="1"/>
  <c r="B267" i="41" s="1"/>
  <c r="B344" i="41" s="1"/>
  <c r="B421" i="41" s="1"/>
  <c r="B498" i="41" s="1"/>
  <c r="B575" i="41" s="1"/>
  <c r="B652" i="41" s="1"/>
  <c r="B729" i="41" s="1"/>
  <c r="B806" i="41" s="1"/>
  <c r="B883" i="41" s="1"/>
  <c r="B960" i="41" s="1"/>
  <c r="B1037" i="41" s="1"/>
  <c r="B1114" i="41" s="1"/>
  <c r="B1191" i="41" s="1"/>
  <c r="B1268" i="41" s="1"/>
  <c r="B1345" i="41" s="1"/>
  <c r="B1422" i="41" s="1"/>
  <c r="B1499" i="41" s="1"/>
  <c r="B37" i="41"/>
  <c r="B114" i="41" s="1"/>
  <c r="B191" i="41" s="1"/>
  <c r="B268" i="41" s="1"/>
  <c r="B345" i="41" s="1"/>
  <c r="B422" i="41" s="1"/>
  <c r="B499" i="41" s="1"/>
  <c r="B576" i="41" s="1"/>
  <c r="B653" i="41" s="1"/>
  <c r="B730" i="41" s="1"/>
  <c r="B807" i="41" s="1"/>
  <c r="B884" i="41" s="1"/>
  <c r="B961" i="41" s="1"/>
  <c r="B1038" i="41" s="1"/>
  <c r="B1115" i="41" s="1"/>
  <c r="B1192" i="41" s="1"/>
  <c r="B1269" i="41" s="1"/>
  <c r="B1346" i="41" s="1"/>
  <c r="B1423" i="41" s="1"/>
  <c r="B1500" i="41" s="1"/>
  <c r="B38" i="41"/>
  <c r="B115" i="41" s="1"/>
  <c r="B192" i="41" s="1"/>
  <c r="B269" i="41" s="1"/>
  <c r="B346" i="41" s="1"/>
  <c r="B423" i="41" s="1"/>
  <c r="B500" i="41" s="1"/>
  <c r="B577" i="41" s="1"/>
  <c r="B654" i="41" s="1"/>
  <c r="B731" i="41" s="1"/>
  <c r="B808" i="41" s="1"/>
  <c r="B885" i="41" s="1"/>
  <c r="B962" i="41" s="1"/>
  <c r="B1039" i="41" s="1"/>
  <c r="B1116" i="41" s="1"/>
  <c r="B1193" i="41" s="1"/>
  <c r="B1270" i="41" s="1"/>
  <c r="B1347" i="41" s="1"/>
  <c r="B1424" i="41" s="1"/>
  <c r="B1501" i="41" s="1"/>
  <c r="B39" i="41"/>
  <c r="B116" i="41" s="1"/>
  <c r="B193" i="41" s="1"/>
  <c r="B270" i="41" s="1"/>
  <c r="B347" i="41" s="1"/>
  <c r="B424" i="41" s="1"/>
  <c r="B501" i="41" s="1"/>
  <c r="B578" i="41" s="1"/>
  <c r="B655" i="41" s="1"/>
  <c r="B732" i="41" s="1"/>
  <c r="B809" i="41" s="1"/>
  <c r="B886" i="41" s="1"/>
  <c r="B963" i="41" s="1"/>
  <c r="B1040" i="41" s="1"/>
  <c r="B1117" i="41" s="1"/>
  <c r="B1194" i="41" s="1"/>
  <c r="B1271" i="41" s="1"/>
  <c r="B1348" i="41" s="1"/>
  <c r="B1425" i="41" s="1"/>
  <c r="B1502" i="41" s="1"/>
  <c r="B40" i="41"/>
  <c r="B117" i="41" s="1"/>
  <c r="B194" i="41" s="1"/>
  <c r="B271" i="41" s="1"/>
  <c r="B348" i="41" s="1"/>
  <c r="B425" i="41" s="1"/>
  <c r="B502" i="41" s="1"/>
  <c r="B579" i="41" s="1"/>
  <c r="B656" i="41" s="1"/>
  <c r="B733" i="41" s="1"/>
  <c r="B810" i="41" s="1"/>
  <c r="B887" i="41" s="1"/>
  <c r="B964" i="41" s="1"/>
  <c r="B1041" i="41" s="1"/>
  <c r="B1118" i="41" s="1"/>
  <c r="B1195" i="41" s="1"/>
  <c r="B1272" i="41" s="1"/>
  <c r="B1349" i="41" s="1"/>
  <c r="B1426" i="41" s="1"/>
  <c r="B1503" i="41" s="1"/>
  <c r="B41" i="41"/>
  <c r="B118" i="41" s="1"/>
  <c r="B195" i="41" s="1"/>
  <c r="B272" i="41" s="1"/>
  <c r="B349" i="41" s="1"/>
  <c r="B426" i="41" s="1"/>
  <c r="B503" i="41" s="1"/>
  <c r="B580" i="41" s="1"/>
  <c r="B657" i="41" s="1"/>
  <c r="B734" i="41" s="1"/>
  <c r="B811" i="41" s="1"/>
  <c r="B888" i="41" s="1"/>
  <c r="B965" i="41" s="1"/>
  <c r="B1042" i="41" s="1"/>
  <c r="B1119" i="41" s="1"/>
  <c r="B1196" i="41" s="1"/>
  <c r="B1273" i="41" s="1"/>
  <c r="B1350" i="41" s="1"/>
  <c r="B1427" i="41" s="1"/>
  <c r="B1504" i="41" s="1"/>
  <c r="B42" i="41"/>
  <c r="B119" i="41" s="1"/>
  <c r="B196" i="41" s="1"/>
  <c r="B273" i="41" s="1"/>
  <c r="B350" i="41" s="1"/>
  <c r="B427" i="41" s="1"/>
  <c r="B504" i="41" s="1"/>
  <c r="B581" i="41" s="1"/>
  <c r="B658" i="41" s="1"/>
  <c r="B735" i="41" s="1"/>
  <c r="B812" i="41" s="1"/>
  <c r="B889" i="41" s="1"/>
  <c r="B966" i="41" s="1"/>
  <c r="B1043" i="41" s="1"/>
  <c r="B1120" i="41" s="1"/>
  <c r="B1197" i="41" s="1"/>
  <c r="B1274" i="41" s="1"/>
  <c r="B1351" i="41" s="1"/>
  <c r="B1428" i="41" s="1"/>
  <c r="B1505" i="41" s="1"/>
  <c r="B43" i="41"/>
  <c r="B120" i="41" s="1"/>
  <c r="B197" i="41" s="1"/>
  <c r="B274" i="41" s="1"/>
  <c r="B351" i="41" s="1"/>
  <c r="B428" i="41" s="1"/>
  <c r="B505" i="41" s="1"/>
  <c r="B582" i="41" s="1"/>
  <c r="B659" i="41" s="1"/>
  <c r="B736" i="41" s="1"/>
  <c r="B813" i="41" s="1"/>
  <c r="B890" i="41" s="1"/>
  <c r="B967" i="41" s="1"/>
  <c r="B1044" i="41" s="1"/>
  <c r="B1121" i="41" s="1"/>
  <c r="B1198" i="41" s="1"/>
  <c r="B1275" i="41" s="1"/>
  <c r="B1352" i="41" s="1"/>
  <c r="B1429" i="41" s="1"/>
  <c r="B1506" i="41" s="1"/>
  <c r="B44" i="41"/>
  <c r="B121" i="41" s="1"/>
  <c r="B198" i="41" s="1"/>
  <c r="B275" i="41" s="1"/>
  <c r="B352" i="41" s="1"/>
  <c r="B429" i="41" s="1"/>
  <c r="B506" i="41" s="1"/>
  <c r="B583" i="41" s="1"/>
  <c r="B660" i="41" s="1"/>
  <c r="B737" i="41" s="1"/>
  <c r="B814" i="41" s="1"/>
  <c r="B891" i="41" s="1"/>
  <c r="B968" i="41" s="1"/>
  <c r="B1045" i="41" s="1"/>
  <c r="B1122" i="41" s="1"/>
  <c r="B1199" i="41" s="1"/>
  <c r="B1276" i="41" s="1"/>
  <c r="B1353" i="41" s="1"/>
  <c r="B1430" i="41" s="1"/>
  <c r="B1507" i="41" s="1"/>
  <c r="B45" i="41"/>
  <c r="B122" i="41" s="1"/>
  <c r="B199" i="41" s="1"/>
  <c r="B276" i="41" s="1"/>
  <c r="B353" i="41" s="1"/>
  <c r="B430" i="41" s="1"/>
  <c r="B507" i="41" s="1"/>
  <c r="B584" i="41" s="1"/>
  <c r="B661" i="41" s="1"/>
  <c r="B738" i="41" s="1"/>
  <c r="B815" i="41" s="1"/>
  <c r="B892" i="41" s="1"/>
  <c r="B969" i="41" s="1"/>
  <c r="B1046" i="41" s="1"/>
  <c r="B1123" i="41" s="1"/>
  <c r="B1200" i="41" s="1"/>
  <c r="B1277" i="41" s="1"/>
  <c r="B1354" i="41" s="1"/>
  <c r="B1431" i="41" s="1"/>
  <c r="B1508" i="41" s="1"/>
  <c r="B46" i="41"/>
  <c r="B123" i="41" s="1"/>
  <c r="B200" i="41" s="1"/>
  <c r="B277" i="41" s="1"/>
  <c r="B354" i="41" s="1"/>
  <c r="B431" i="41" s="1"/>
  <c r="B508" i="41" s="1"/>
  <c r="B585" i="41" s="1"/>
  <c r="B662" i="41" s="1"/>
  <c r="B739" i="41" s="1"/>
  <c r="B816" i="41" s="1"/>
  <c r="B893" i="41" s="1"/>
  <c r="B970" i="41" s="1"/>
  <c r="B1047" i="41" s="1"/>
  <c r="B1124" i="41" s="1"/>
  <c r="B1201" i="41" s="1"/>
  <c r="B1278" i="41" s="1"/>
  <c r="B1355" i="41" s="1"/>
  <c r="B1432" i="41" s="1"/>
  <c r="B1509" i="41" s="1"/>
  <c r="B47" i="41"/>
  <c r="B124" i="41" s="1"/>
  <c r="B201" i="41" s="1"/>
  <c r="B278" i="41" s="1"/>
  <c r="B355" i="41" s="1"/>
  <c r="B432" i="41" s="1"/>
  <c r="B509" i="41" s="1"/>
  <c r="B586" i="41" s="1"/>
  <c r="B663" i="41" s="1"/>
  <c r="B740" i="41" s="1"/>
  <c r="B817" i="41" s="1"/>
  <c r="B894" i="41" s="1"/>
  <c r="B971" i="41" s="1"/>
  <c r="B1048" i="41" s="1"/>
  <c r="B1125" i="41" s="1"/>
  <c r="B1202" i="41" s="1"/>
  <c r="B1279" i="41" s="1"/>
  <c r="B1356" i="41" s="1"/>
  <c r="B1433" i="41" s="1"/>
  <c r="B1510" i="41" s="1"/>
  <c r="B48" i="41"/>
  <c r="B125" i="41" s="1"/>
  <c r="B202" i="41" s="1"/>
  <c r="B279" i="41" s="1"/>
  <c r="B356" i="41" s="1"/>
  <c r="B433" i="41" s="1"/>
  <c r="B510" i="41" s="1"/>
  <c r="B587" i="41" s="1"/>
  <c r="B664" i="41" s="1"/>
  <c r="B741" i="41" s="1"/>
  <c r="B818" i="41" s="1"/>
  <c r="B895" i="41" s="1"/>
  <c r="B972" i="41" s="1"/>
  <c r="B1049" i="41" s="1"/>
  <c r="B1126" i="41" s="1"/>
  <c r="B1203" i="41" s="1"/>
  <c r="B1280" i="41" s="1"/>
  <c r="B1357" i="41" s="1"/>
  <c r="B1434" i="41" s="1"/>
  <c r="B1511" i="41" s="1"/>
  <c r="B49" i="41"/>
  <c r="B126" i="41" s="1"/>
  <c r="B203" i="41" s="1"/>
  <c r="B280" i="41" s="1"/>
  <c r="B357" i="41" s="1"/>
  <c r="B434" i="41" s="1"/>
  <c r="B511" i="41" s="1"/>
  <c r="B588" i="41" s="1"/>
  <c r="B665" i="41" s="1"/>
  <c r="B742" i="41" s="1"/>
  <c r="B819" i="41" s="1"/>
  <c r="B896" i="41" s="1"/>
  <c r="B973" i="41" s="1"/>
  <c r="B1050" i="41" s="1"/>
  <c r="B1127" i="41" s="1"/>
  <c r="B1204" i="41" s="1"/>
  <c r="B1281" i="41" s="1"/>
  <c r="B1358" i="41" s="1"/>
  <c r="B1435" i="41" s="1"/>
  <c r="B1512" i="41" s="1"/>
  <c r="B50" i="41"/>
  <c r="B127" i="41" s="1"/>
  <c r="B204" i="41" s="1"/>
  <c r="B281" i="41" s="1"/>
  <c r="B358" i="41" s="1"/>
  <c r="B435" i="41" s="1"/>
  <c r="B512" i="41" s="1"/>
  <c r="B589" i="41" s="1"/>
  <c r="B666" i="41" s="1"/>
  <c r="B743" i="41" s="1"/>
  <c r="B820" i="41" s="1"/>
  <c r="B897" i="41" s="1"/>
  <c r="B974" i="41" s="1"/>
  <c r="B1051" i="41" s="1"/>
  <c r="B1128" i="41" s="1"/>
  <c r="B1205" i="41" s="1"/>
  <c r="B1282" i="41" s="1"/>
  <c r="B1359" i="41" s="1"/>
  <c r="B1436" i="41" s="1"/>
  <c r="B1513" i="41" s="1"/>
  <c r="B51" i="41"/>
  <c r="B128" i="41" s="1"/>
  <c r="B205" i="41" s="1"/>
  <c r="B282" i="41" s="1"/>
  <c r="B359" i="41" s="1"/>
  <c r="B436" i="41" s="1"/>
  <c r="B513" i="41" s="1"/>
  <c r="B590" i="41" s="1"/>
  <c r="B667" i="41" s="1"/>
  <c r="B744" i="41" s="1"/>
  <c r="B821" i="41" s="1"/>
  <c r="B898" i="41" s="1"/>
  <c r="B975" i="41" s="1"/>
  <c r="B1052" i="41" s="1"/>
  <c r="B1129" i="41" s="1"/>
  <c r="B1206" i="41" s="1"/>
  <c r="B1283" i="41" s="1"/>
  <c r="B1360" i="41" s="1"/>
  <c r="B1437" i="41" s="1"/>
  <c r="B1514" i="41" s="1"/>
  <c r="B52" i="41"/>
  <c r="B129" i="41" s="1"/>
  <c r="B206" i="41" s="1"/>
  <c r="B283" i="41" s="1"/>
  <c r="B360" i="41" s="1"/>
  <c r="B437" i="41" s="1"/>
  <c r="B514" i="41" s="1"/>
  <c r="B591" i="41" s="1"/>
  <c r="B668" i="41" s="1"/>
  <c r="B745" i="41" s="1"/>
  <c r="B822" i="41" s="1"/>
  <c r="B899" i="41" s="1"/>
  <c r="B976" i="41" s="1"/>
  <c r="B1053" i="41" s="1"/>
  <c r="B1130" i="41" s="1"/>
  <c r="B1207" i="41" s="1"/>
  <c r="B1284" i="41" s="1"/>
  <c r="B1361" i="41" s="1"/>
  <c r="B1438" i="41" s="1"/>
  <c r="B1515" i="41" s="1"/>
  <c r="B53" i="41"/>
  <c r="B130" i="41" s="1"/>
  <c r="B207" i="41" s="1"/>
  <c r="B284" i="41" s="1"/>
  <c r="B361" i="41" s="1"/>
  <c r="B438" i="41" s="1"/>
  <c r="B515" i="41" s="1"/>
  <c r="B592" i="41" s="1"/>
  <c r="B669" i="41" s="1"/>
  <c r="B746" i="41" s="1"/>
  <c r="B823" i="41" s="1"/>
  <c r="B900" i="41" s="1"/>
  <c r="B977" i="41" s="1"/>
  <c r="B1054" i="41" s="1"/>
  <c r="B1131" i="41" s="1"/>
  <c r="B1208" i="41" s="1"/>
  <c r="B1285" i="41" s="1"/>
  <c r="B1362" i="41" s="1"/>
  <c r="B1439" i="41" s="1"/>
  <c r="B1516" i="41" s="1"/>
  <c r="B59" i="41"/>
  <c r="B136" i="41" s="1"/>
  <c r="B213" i="41" s="1"/>
  <c r="B290" i="41" s="1"/>
  <c r="B367" i="41" s="1"/>
  <c r="B444" i="41" s="1"/>
  <c r="B521" i="41" s="1"/>
  <c r="B598" i="41" s="1"/>
  <c r="B675" i="41" s="1"/>
  <c r="B752" i="41" s="1"/>
  <c r="B829" i="41" s="1"/>
  <c r="B906" i="41" s="1"/>
  <c r="B983" i="41" s="1"/>
  <c r="B1060" i="41" s="1"/>
  <c r="B1137" i="41" s="1"/>
  <c r="B1214" i="41" s="1"/>
  <c r="B1291" i="41" s="1"/>
  <c r="B1368" i="41" s="1"/>
  <c r="B1445" i="41" s="1"/>
  <c r="B1522" i="41" s="1"/>
  <c r="B70" i="41"/>
  <c r="B147" i="41" s="1"/>
  <c r="B224" i="41" s="1"/>
  <c r="B301" i="41" s="1"/>
  <c r="B378" i="41" s="1"/>
  <c r="B455" i="41" s="1"/>
  <c r="B532" i="41" s="1"/>
  <c r="B609" i="41" s="1"/>
  <c r="B686" i="41" s="1"/>
  <c r="B763" i="41" s="1"/>
  <c r="B840" i="41" s="1"/>
  <c r="B917" i="41" s="1"/>
  <c r="B994" i="41" s="1"/>
  <c r="B1071" i="41" s="1"/>
  <c r="B1148" i="41" s="1"/>
  <c r="B1225" i="41" s="1"/>
  <c r="B1302" i="41" s="1"/>
  <c r="B1379" i="41" s="1"/>
  <c r="B1456" i="41" s="1"/>
  <c r="B1533" i="41" s="1"/>
  <c r="B71" i="41"/>
  <c r="B148" i="41" s="1"/>
  <c r="B225" i="41" s="1"/>
  <c r="B302" i="41" s="1"/>
  <c r="B379" i="41" s="1"/>
  <c r="B456" i="41" s="1"/>
  <c r="B533" i="41" s="1"/>
  <c r="B610" i="41" s="1"/>
  <c r="B687" i="41" s="1"/>
  <c r="B764" i="41" s="1"/>
  <c r="B841" i="41" s="1"/>
  <c r="B918" i="41" s="1"/>
  <c r="B995" i="41" s="1"/>
  <c r="B1072" i="41" s="1"/>
  <c r="B1149" i="41" s="1"/>
  <c r="B1226" i="41" s="1"/>
  <c r="B1303" i="41" s="1"/>
  <c r="B1380" i="41" s="1"/>
  <c r="B1457" i="41" s="1"/>
  <c r="B1534" i="41" s="1"/>
  <c r="B72" i="41"/>
  <c r="B149" i="41" s="1"/>
  <c r="B226" i="41" s="1"/>
  <c r="B303" i="41" s="1"/>
  <c r="B380" i="41" s="1"/>
  <c r="B457" i="41" s="1"/>
  <c r="B534" i="41" s="1"/>
  <c r="B611" i="41" s="1"/>
  <c r="B688" i="41" s="1"/>
  <c r="B765" i="41" s="1"/>
  <c r="B842" i="41" s="1"/>
  <c r="B919" i="41" s="1"/>
  <c r="B996" i="41" s="1"/>
  <c r="B1073" i="41" s="1"/>
  <c r="B1150" i="41" s="1"/>
  <c r="B1227" i="41" s="1"/>
  <c r="B1304" i="41" s="1"/>
  <c r="B1381" i="41" s="1"/>
  <c r="B1458" i="41" s="1"/>
  <c r="B1535" i="41" s="1"/>
  <c r="B73" i="41"/>
  <c r="B150" i="41" s="1"/>
  <c r="B227" i="41" s="1"/>
  <c r="B304" i="41" s="1"/>
  <c r="B381" i="41" s="1"/>
  <c r="B458" i="41" s="1"/>
  <c r="B535" i="41" s="1"/>
  <c r="B612" i="41" s="1"/>
  <c r="B689" i="41" s="1"/>
  <c r="B766" i="41" s="1"/>
  <c r="B843" i="41" s="1"/>
  <c r="B920" i="41" s="1"/>
  <c r="B997" i="41" s="1"/>
  <c r="B1074" i="41" s="1"/>
  <c r="B1151" i="41" s="1"/>
  <c r="B1228" i="41" s="1"/>
  <c r="B1305" i="41" s="1"/>
  <c r="B1382" i="41" s="1"/>
  <c r="B1459" i="41" s="1"/>
  <c r="B1536" i="41" s="1"/>
  <c r="B74" i="41"/>
  <c r="B151" i="41" s="1"/>
  <c r="B228" i="41" s="1"/>
  <c r="B305" i="41" s="1"/>
  <c r="B382" i="41" s="1"/>
  <c r="B459" i="41" s="1"/>
  <c r="B536" i="41" s="1"/>
  <c r="B613" i="41" s="1"/>
  <c r="B690" i="41" s="1"/>
  <c r="B767" i="41" s="1"/>
  <c r="B844" i="41" s="1"/>
  <c r="B921" i="41" s="1"/>
  <c r="B998" i="41" s="1"/>
  <c r="B1075" i="41" s="1"/>
  <c r="B1152" i="41" s="1"/>
  <c r="B1229" i="41" s="1"/>
  <c r="B1306" i="41" s="1"/>
  <c r="B1383" i="41" s="1"/>
  <c r="B1460" i="41" s="1"/>
  <c r="B1537" i="41" s="1"/>
  <c r="B75" i="41"/>
  <c r="B152" i="41" s="1"/>
  <c r="B229" i="41" s="1"/>
  <c r="B306" i="41" s="1"/>
  <c r="B383" i="41" s="1"/>
  <c r="B460" i="41" s="1"/>
  <c r="B537" i="41" s="1"/>
  <c r="B614" i="41" s="1"/>
  <c r="B691" i="41" s="1"/>
  <c r="B768" i="41" s="1"/>
  <c r="B845" i="41" s="1"/>
  <c r="B922" i="41" s="1"/>
  <c r="B999" i="41" s="1"/>
  <c r="B1076" i="41" s="1"/>
  <c r="B1153" i="41" s="1"/>
  <c r="B1230" i="41" s="1"/>
  <c r="B1307" i="41" s="1"/>
  <c r="B1384" i="41" s="1"/>
  <c r="B1461" i="41" s="1"/>
  <c r="B1538" i="41" s="1"/>
  <c r="B76" i="41"/>
  <c r="B153" i="41" s="1"/>
  <c r="B230" i="41" s="1"/>
  <c r="B307" i="41" s="1"/>
  <c r="B384" i="41" s="1"/>
  <c r="B461" i="41" s="1"/>
  <c r="B538" i="41" s="1"/>
  <c r="B615" i="41" s="1"/>
  <c r="B692" i="41" s="1"/>
  <c r="B769" i="41" s="1"/>
  <c r="B846" i="41" s="1"/>
  <c r="B923" i="41" s="1"/>
  <c r="B1000" i="41" s="1"/>
  <c r="B1077" i="41" s="1"/>
  <c r="B1154" i="41" s="1"/>
  <c r="B1231" i="41" s="1"/>
  <c r="B1308" i="41" s="1"/>
  <c r="B1385" i="41" s="1"/>
  <c r="B1462" i="41" s="1"/>
  <c r="B1539" i="41" s="1"/>
  <c r="B77" i="41"/>
  <c r="B154" i="41" s="1"/>
  <c r="B231" i="41" s="1"/>
  <c r="B308" i="41" s="1"/>
  <c r="B385" i="41" s="1"/>
  <c r="B462" i="41" s="1"/>
  <c r="B539" i="41" s="1"/>
  <c r="B616" i="41" s="1"/>
  <c r="B693" i="41" s="1"/>
  <c r="B770" i="41" s="1"/>
  <c r="B847" i="41" s="1"/>
  <c r="B924" i="41" s="1"/>
  <c r="B1001" i="41" s="1"/>
  <c r="B1078" i="41" s="1"/>
  <c r="B1155" i="41" s="1"/>
  <c r="B1232" i="41" s="1"/>
  <c r="B1309" i="41" s="1"/>
  <c r="B1386" i="41" s="1"/>
  <c r="B1463" i="41" s="1"/>
  <c r="B1540" i="41" s="1"/>
  <c r="B78" i="41"/>
  <c r="B155" i="41" s="1"/>
  <c r="B232" i="41" s="1"/>
  <c r="B309" i="41" s="1"/>
  <c r="B386" i="41" s="1"/>
  <c r="B463" i="41" s="1"/>
  <c r="B540" i="41" s="1"/>
  <c r="B617" i="41" s="1"/>
  <c r="B694" i="41" s="1"/>
  <c r="B771" i="41" s="1"/>
  <c r="B848" i="41" s="1"/>
  <c r="B925" i="41" s="1"/>
  <c r="B1002" i="41" s="1"/>
  <c r="B1079" i="41" s="1"/>
  <c r="B1156" i="41" s="1"/>
  <c r="B1233" i="41" s="1"/>
  <c r="B1310" i="41" s="1"/>
  <c r="B1387" i="41" s="1"/>
  <c r="B1464" i="41" s="1"/>
  <c r="B1541" i="41" s="1"/>
  <c r="B79" i="41"/>
  <c r="B156" i="41" s="1"/>
  <c r="B233" i="41" s="1"/>
  <c r="B310" i="41" s="1"/>
  <c r="B387" i="41" s="1"/>
  <c r="B464" i="41" s="1"/>
  <c r="B541" i="41" s="1"/>
  <c r="B618" i="41" s="1"/>
  <c r="B695" i="41" s="1"/>
  <c r="B772" i="41" s="1"/>
  <c r="B849" i="41" s="1"/>
  <c r="B926" i="41" s="1"/>
  <c r="B1003" i="41" s="1"/>
  <c r="B1080" i="41" s="1"/>
  <c r="B1157" i="41" s="1"/>
  <c r="B1234" i="41" s="1"/>
  <c r="B1311" i="41" s="1"/>
  <c r="B1388" i="41" s="1"/>
  <c r="B1465" i="41" s="1"/>
  <c r="B1542" i="41" s="1"/>
  <c r="B80" i="41"/>
  <c r="B157" i="41" s="1"/>
  <c r="B234" i="41" s="1"/>
  <c r="B311" i="41" s="1"/>
  <c r="B388" i="41" s="1"/>
  <c r="B465" i="41" s="1"/>
  <c r="B542" i="41" s="1"/>
  <c r="B619" i="41" s="1"/>
  <c r="B696" i="41" s="1"/>
  <c r="B773" i="41" s="1"/>
  <c r="B850" i="41" s="1"/>
  <c r="B927" i="41" s="1"/>
  <c r="B1004" i="41" s="1"/>
  <c r="B1081" i="41" s="1"/>
  <c r="B1158" i="41" s="1"/>
  <c r="B1235" i="41" s="1"/>
  <c r="B1312" i="41" s="1"/>
  <c r="B1389" i="41" s="1"/>
  <c r="B1466" i="41" s="1"/>
  <c r="B1543" i="41" s="1"/>
  <c r="B6" i="41"/>
  <c r="B83" i="41" s="1"/>
  <c r="B160" i="41" s="1"/>
  <c r="B237" i="41" s="1"/>
  <c r="B314" i="41" s="1"/>
  <c r="B391" i="41" s="1"/>
  <c r="B468" i="41" s="1"/>
  <c r="B545" i="41" s="1"/>
  <c r="B622" i="41" s="1"/>
  <c r="B699" i="41" s="1"/>
  <c r="B776" i="41" s="1"/>
  <c r="B853" i="41" s="1"/>
  <c r="B930" i="41" s="1"/>
  <c r="B1007" i="41" s="1"/>
  <c r="B1084" i="41" s="1"/>
  <c r="B1161" i="41" s="1"/>
  <c r="B1238" i="41" s="1"/>
  <c r="B1315" i="41" s="1"/>
  <c r="B1392" i="41" s="1"/>
  <c r="B1469" i="41" s="1"/>
  <c r="C82" i="41"/>
  <c r="C159" i="41"/>
  <c r="C236" i="41"/>
  <c r="C313" i="41"/>
  <c r="C390" i="41"/>
  <c r="C467" i="41"/>
  <c r="C544" i="41"/>
  <c r="C621" i="41"/>
  <c r="C698" i="41"/>
  <c r="C775" i="41"/>
  <c r="C852" i="41"/>
  <c r="C929" i="41"/>
  <c r="C1006" i="41"/>
  <c r="C1083" i="41"/>
  <c r="C1160" i="41"/>
  <c r="C1237" i="41"/>
  <c r="C1314" i="41"/>
  <c r="C1391" i="41"/>
  <c r="C87" i="41"/>
  <c r="C164" i="41"/>
  <c r="C241" i="41"/>
  <c r="C318" i="41"/>
  <c r="C395" i="41"/>
  <c r="C472" i="41"/>
  <c r="C549" i="41"/>
  <c r="C626" i="41"/>
  <c r="C703" i="41"/>
  <c r="C780" i="41"/>
  <c r="C857" i="41"/>
  <c r="C934" i="41"/>
  <c r="C1011" i="41"/>
  <c r="C1088" i="41"/>
  <c r="C1165" i="41"/>
  <c r="C1242" i="41"/>
  <c r="C1319" i="41"/>
  <c r="C1396" i="41"/>
  <c r="C1473" i="41"/>
  <c r="C88" i="41"/>
  <c r="C165" i="41"/>
  <c r="C242" i="41"/>
  <c r="C319" i="41"/>
  <c r="C396" i="41"/>
  <c r="C473" i="41"/>
  <c r="C550" i="41"/>
  <c r="C627" i="41"/>
  <c r="C704" i="41"/>
  <c r="C781" i="41"/>
  <c r="C858" i="41"/>
  <c r="C935" i="41"/>
  <c r="C1012" i="41"/>
  <c r="C1089" i="41"/>
  <c r="C1166" i="41"/>
  <c r="C1243" i="41"/>
  <c r="C1320" i="41"/>
  <c r="C1397" i="41"/>
  <c r="C1474" i="41"/>
  <c r="C89" i="41"/>
  <c r="C166" i="41"/>
  <c r="C243" i="41"/>
  <c r="C320" i="41"/>
  <c r="C397" i="41"/>
  <c r="C474" i="41"/>
  <c r="C551" i="41"/>
  <c r="C628" i="41"/>
  <c r="C705" i="41"/>
  <c r="C782" i="41"/>
  <c r="C859" i="41"/>
  <c r="C936" i="41"/>
  <c r="C1013" i="41"/>
  <c r="C1090" i="41"/>
  <c r="C1167" i="41"/>
  <c r="C1244" i="41"/>
  <c r="C1321" i="41"/>
  <c r="C1398" i="41"/>
  <c r="C1475" i="41"/>
  <c r="C90" i="41"/>
  <c r="C167" i="41"/>
  <c r="C244" i="41"/>
  <c r="C321" i="41"/>
  <c r="C398" i="41"/>
  <c r="C475" i="41"/>
  <c r="C552" i="41"/>
  <c r="C629" i="41"/>
  <c r="C706" i="41"/>
  <c r="C783" i="41"/>
  <c r="C860" i="41"/>
  <c r="C937" i="41"/>
  <c r="C1014" i="41"/>
  <c r="C1091" i="41"/>
  <c r="C1168" i="41"/>
  <c r="C1245" i="41"/>
  <c r="C1322" i="41"/>
  <c r="C1399" i="41"/>
  <c r="C1476" i="41"/>
  <c r="C91" i="41"/>
  <c r="C168" i="41"/>
  <c r="C245" i="41"/>
  <c r="C322" i="41"/>
  <c r="C399" i="41"/>
  <c r="C476" i="41"/>
  <c r="C553" i="41"/>
  <c r="C630" i="41"/>
  <c r="C707" i="41"/>
  <c r="C784" i="41"/>
  <c r="C861" i="41"/>
  <c r="C938" i="41"/>
  <c r="C1015" i="41"/>
  <c r="C1092" i="41"/>
  <c r="C1169" i="41"/>
  <c r="C1246" i="41"/>
  <c r="C1323" i="41"/>
  <c r="C1400" i="41"/>
  <c r="C1477" i="41"/>
  <c r="C93" i="41"/>
  <c r="C170" i="41"/>
  <c r="C247" i="41"/>
  <c r="C324" i="41"/>
  <c r="C401" i="41"/>
  <c r="C478" i="41"/>
  <c r="C555" i="41"/>
  <c r="C632" i="41"/>
  <c r="C709" i="41"/>
  <c r="C786" i="41"/>
  <c r="C863" i="41"/>
  <c r="C940" i="41"/>
  <c r="C1017" i="41"/>
  <c r="C1094" i="41"/>
  <c r="C1171" i="41"/>
  <c r="C1248" i="41"/>
  <c r="C1325" i="41"/>
  <c r="C1402" i="41"/>
  <c r="C1479" i="41"/>
  <c r="C94" i="41"/>
  <c r="C171" i="41"/>
  <c r="C248" i="41"/>
  <c r="C325" i="41"/>
  <c r="C402" i="41"/>
  <c r="C479" i="41"/>
  <c r="C556" i="41"/>
  <c r="C633" i="41"/>
  <c r="C710" i="41"/>
  <c r="C787" i="41"/>
  <c r="C864" i="41"/>
  <c r="C941" i="41"/>
  <c r="C1018" i="41"/>
  <c r="C1095" i="41"/>
  <c r="C1172" i="41"/>
  <c r="C1249" i="41"/>
  <c r="C1326" i="41"/>
  <c r="C1403" i="41"/>
  <c r="C1480" i="41"/>
  <c r="C95" i="41"/>
  <c r="C172" i="41"/>
  <c r="C249" i="41"/>
  <c r="C326" i="41"/>
  <c r="C403" i="41"/>
  <c r="C480" i="41"/>
  <c r="C557" i="41"/>
  <c r="C634" i="41"/>
  <c r="C711" i="41"/>
  <c r="C788" i="41"/>
  <c r="C865" i="41"/>
  <c r="C942" i="41"/>
  <c r="C1019" i="41"/>
  <c r="C1096" i="41"/>
  <c r="C1173" i="41"/>
  <c r="C1250" i="41"/>
  <c r="C1327" i="41"/>
  <c r="C1404" i="41"/>
  <c r="C1481" i="41"/>
  <c r="C96" i="41"/>
  <c r="C173" i="41"/>
  <c r="C250" i="41"/>
  <c r="C327" i="41"/>
  <c r="C404" i="41"/>
  <c r="C481" i="41"/>
  <c r="C558" i="41"/>
  <c r="C635" i="41"/>
  <c r="C712" i="41"/>
  <c r="C789" i="41"/>
  <c r="C866" i="41"/>
  <c r="C943" i="41"/>
  <c r="C1020" i="41"/>
  <c r="C1097" i="41"/>
  <c r="C1174" i="41"/>
  <c r="C1251" i="41"/>
  <c r="C1328" i="41"/>
  <c r="C1405" i="41"/>
  <c r="C1482" i="41"/>
  <c r="C97" i="41"/>
  <c r="C174" i="41"/>
  <c r="C251" i="41"/>
  <c r="C328" i="41"/>
  <c r="C405" i="41"/>
  <c r="C482" i="41"/>
  <c r="C559" i="41"/>
  <c r="C636" i="41"/>
  <c r="C713" i="41"/>
  <c r="C790" i="41"/>
  <c r="C867" i="41"/>
  <c r="C944" i="41"/>
  <c r="C1021" i="41"/>
  <c r="C1098" i="41"/>
  <c r="C1175" i="41"/>
  <c r="C1252" i="41"/>
  <c r="C1329" i="41"/>
  <c r="C1406" i="41"/>
  <c r="C1483" i="41"/>
  <c r="C98" i="41"/>
  <c r="C175" i="41"/>
  <c r="C252" i="41"/>
  <c r="C329" i="41"/>
  <c r="C406" i="41"/>
  <c r="C483" i="41"/>
  <c r="C560" i="41"/>
  <c r="C637" i="41"/>
  <c r="C714" i="41"/>
  <c r="C791" i="41"/>
  <c r="C868" i="41"/>
  <c r="C945" i="41"/>
  <c r="C1022" i="41"/>
  <c r="C1099" i="41"/>
  <c r="C1176" i="41"/>
  <c r="C1253" i="41"/>
  <c r="C1330" i="41"/>
  <c r="C1407" i="41"/>
  <c r="C1484" i="41"/>
  <c r="C100" i="41"/>
  <c r="C177" i="41"/>
  <c r="C254" i="41"/>
  <c r="C331" i="41"/>
  <c r="C408" i="41"/>
  <c r="C485" i="41"/>
  <c r="C562" i="41"/>
  <c r="C639" i="41"/>
  <c r="C716" i="41"/>
  <c r="C793" i="41"/>
  <c r="C870" i="41"/>
  <c r="C947" i="41"/>
  <c r="C1024" i="41"/>
  <c r="C1101" i="41"/>
  <c r="C1178" i="41"/>
  <c r="C1255" i="41"/>
  <c r="C1332" i="41"/>
  <c r="C1409" i="41"/>
  <c r="C1486" i="41"/>
  <c r="C101" i="41"/>
  <c r="C178" i="41"/>
  <c r="C255" i="41"/>
  <c r="C332" i="41"/>
  <c r="C409" i="41"/>
  <c r="C486" i="41"/>
  <c r="C563" i="41"/>
  <c r="C640" i="41"/>
  <c r="C717" i="41"/>
  <c r="C794" i="41"/>
  <c r="C871" i="41"/>
  <c r="C948" i="41"/>
  <c r="C1025" i="41"/>
  <c r="C1102" i="41"/>
  <c r="C1179" i="41"/>
  <c r="C1256" i="41"/>
  <c r="C1333" i="41"/>
  <c r="C1410" i="41"/>
  <c r="C1487" i="41"/>
  <c r="C102" i="41"/>
  <c r="C179" i="41"/>
  <c r="C256" i="41"/>
  <c r="C333" i="41"/>
  <c r="C410" i="41"/>
  <c r="C487" i="41"/>
  <c r="C564" i="41"/>
  <c r="C641" i="41"/>
  <c r="C718" i="41"/>
  <c r="C795" i="41"/>
  <c r="C872" i="41"/>
  <c r="C949" i="41"/>
  <c r="C1026" i="41"/>
  <c r="C1103" i="41"/>
  <c r="C1180" i="41"/>
  <c r="C1257" i="41"/>
  <c r="C1334" i="41"/>
  <c r="C1411" i="41"/>
  <c r="C1488" i="41"/>
  <c r="C103" i="41"/>
  <c r="C180" i="41"/>
  <c r="C257" i="41"/>
  <c r="C334" i="41"/>
  <c r="C411" i="41"/>
  <c r="C488" i="41"/>
  <c r="C565" i="41"/>
  <c r="C642" i="41"/>
  <c r="C719" i="41"/>
  <c r="C796" i="41"/>
  <c r="C873" i="41"/>
  <c r="C950" i="41"/>
  <c r="C1027" i="41"/>
  <c r="C1104" i="41"/>
  <c r="C1181" i="41"/>
  <c r="C1258" i="41"/>
  <c r="C1335" i="41"/>
  <c r="C1412" i="41"/>
  <c r="C1489" i="41"/>
  <c r="C104" i="41"/>
  <c r="C181" i="41"/>
  <c r="C258" i="41"/>
  <c r="C335" i="41"/>
  <c r="C412" i="41"/>
  <c r="C489" i="41"/>
  <c r="C566" i="41"/>
  <c r="C643" i="41"/>
  <c r="C720" i="41"/>
  <c r="C797" i="41"/>
  <c r="C874" i="41"/>
  <c r="C951" i="41"/>
  <c r="C1028" i="41"/>
  <c r="C1105" i="41"/>
  <c r="C1182" i="41"/>
  <c r="C1259" i="41"/>
  <c r="C1336" i="41"/>
  <c r="C1413" i="41"/>
  <c r="C1490" i="41"/>
  <c r="C107" i="41"/>
  <c r="C184" i="41"/>
  <c r="C261" i="41"/>
  <c r="C338" i="41"/>
  <c r="C415" i="41"/>
  <c r="C492" i="41"/>
  <c r="C569" i="41"/>
  <c r="C646" i="41"/>
  <c r="C723" i="41"/>
  <c r="C800" i="41"/>
  <c r="C877" i="41"/>
  <c r="C954" i="41"/>
  <c r="C1031" i="41"/>
  <c r="C1108" i="41"/>
  <c r="C1185" i="41"/>
  <c r="C1262" i="41"/>
  <c r="C1339" i="41"/>
  <c r="C1416" i="41"/>
  <c r="C1493" i="41"/>
  <c r="C108" i="41"/>
  <c r="C185" i="41"/>
  <c r="C262" i="41"/>
  <c r="C339" i="41"/>
  <c r="C416" i="41"/>
  <c r="C493" i="41"/>
  <c r="C570" i="41"/>
  <c r="C647" i="41"/>
  <c r="C724" i="41"/>
  <c r="C801" i="41"/>
  <c r="C878" i="41"/>
  <c r="C955" i="41"/>
  <c r="C1032" i="41"/>
  <c r="C1109" i="41"/>
  <c r="C1186" i="41"/>
  <c r="C1263" i="41"/>
  <c r="C1340" i="41"/>
  <c r="C1417" i="41"/>
  <c r="C1494" i="41"/>
  <c r="C109" i="41"/>
  <c r="C186" i="41"/>
  <c r="C263" i="41"/>
  <c r="C340" i="41"/>
  <c r="C417" i="41"/>
  <c r="C494" i="41"/>
  <c r="C571" i="41"/>
  <c r="C648" i="41"/>
  <c r="C725" i="41"/>
  <c r="C802" i="41"/>
  <c r="C879" i="41"/>
  <c r="C956" i="41"/>
  <c r="C1033" i="41"/>
  <c r="C1110" i="41"/>
  <c r="C1187" i="41"/>
  <c r="C1264" i="41"/>
  <c r="C1341" i="41"/>
  <c r="C1418" i="41"/>
  <c r="C1495" i="41"/>
  <c r="C110" i="41"/>
  <c r="C187" i="41"/>
  <c r="C264" i="41"/>
  <c r="C341" i="41"/>
  <c r="C418" i="41"/>
  <c r="C495" i="41"/>
  <c r="C572" i="41"/>
  <c r="C649" i="41"/>
  <c r="C726" i="41"/>
  <c r="C803" i="41"/>
  <c r="C880" i="41"/>
  <c r="C957" i="41"/>
  <c r="C1034" i="41"/>
  <c r="C1111" i="41"/>
  <c r="C1188" i="41"/>
  <c r="C1265" i="41"/>
  <c r="C1342" i="41"/>
  <c r="C1419" i="41"/>
  <c r="C1496" i="41"/>
  <c r="C111" i="41"/>
  <c r="C188" i="41"/>
  <c r="C265" i="41"/>
  <c r="C342" i="41"/>
  <c r="C419" i="41"/>
  <c r="C496" i="41"/>
  <c r="C573" i="41"/>
  <c r="C650" i="41"/>
  <c r="C727" i="41"/>
  <c r="C804" i="41"/>
  <c r="C881" i="41"/>
  <c r="C958" i="41"/>
  <c r="C1035" i="41"/>
  <c r="C1112" i="41"/>
  <c r="C1189" i="41"/>
  <c r="C1266" i="41"/>
  <c r="C1343" i="41"/>
  <c r="C1420" i="41"/>
  <c r="C1497" i="41"/>
  <c r="C114" i="41"/>
  <c r="C191" i="41"/>
  <c r="C268" i="41"/>
  <c r="C345" i="41"/>
  <c r="C422" i="41"/>
  <c r="C499" i="41"/>
  <c r="C576" i="41"/>
  <c r="C653" i="41"/>
  <c r="C730" i="41"/>
  <c r="C807" i="41"/>
  <c r="C884" i="41"/>
  <c r="C961" i="41"/>
  <c r="C1038" i="41"/>
  <c r="C1115" i="41"/>
  <c r="C1192" i="41"/>
  <c r="C1269" i="41"/>
  <c r="C1346" i="41"/>
  <c r="C1423" i="41"/>
  <c r="C1500" i="41"/>
  <c r="C115" i="41"/>
  <c r="C192" i="41"/>
  <c r="C269" i="41"/>
  <c r="C346" i="41"/>
  <c r="C423" i="41"/>
  <c r="C500" i="41"/>
  <c r="C577" i="41"/>
  <c r="C654" i="41"/>
  <c r="C731" i="41"/>
  <c r="C808" i="41"/>
  <c r="C885" i="41"/>
  <c r="C962" i="41"/>
  <c r="C1039" i="41"/>
  <c r="C1116" i="41"/>
  <c r="C1193" i="41"/>
  <c r="C1270" i="41"/>
  <c r="C1347" i="41"/>
  <c r="C1424" i="41"/>
  <c r="C1501" i="41"/>
  <c r="C117" i="41"/>
  <c r="C194" i="41"/>
  <c r="C271" i="41"/>
  <c r="C348" i="41"/>
  <c r="C425" i="41"/>
  <c r="C502" i="41"/>
  <c r="C579" i="41"/>
  <c r="C656" i="41"/>
  <c r="C733" i="41"/>
  <c r="C810" i="41"/>
  <c r="C887" i="41"/>
  <c r="C964" i="41"/>
  <c r="C1041" i="41"/>
  <c r="C1118" i="41"/>
  <c r="C1195" i="41"/>
  <c r="C1272" i="41"/>
  <c r="C1349" i="41"/>
  <c r="C1426" i="41"/>
  <c r="C1503" i="41"/>
  <c r="C118" i="41"/>
  <c r="C195" i="41"/>
  <c r="C272" i="41"/>
  <c r="C349" i="41"/>
  <c r="C426" i="41"/>
  <c r="C503" i="41"/>
  <c r="C580" i="41"/>
  <c r="C657" i="41"/>
  <c r="C734" i="41"/>
  <c r="C811" i="41"/>
  <c r="C888" i="41"/>
  <c r="C965" i="41"/>
  <c r="C1042" i="41"/>
  <c r="C1119" i="41"/>
  <c r="C1196" i="41"/>
  <c r="C1273" i="41"/>
  <c r="C1350" i="41"/>
  <c r="C1427" i="41"/>
  <c r="C1504" i="41"/>
  <c r="C120" i="41"/>
  <c r="C197" i="41"/>
  <c r="C274" i="41"/>
  <c r="C351" i="41"/>
  <c r="C428" i="41"/>
  <c r="C505" i="41"/>
  <c r="C582" i="41"/>
  <c r="C659" i="41"/>
  <c r="C736" i="41"/>
  <c r="C813" i="41"/>
  <c r="C890" i="41"/>
  <c r="C967" i="41"/>
  <c r="C1044" i="41"/>
  <c r="C1121" i="41"/>
  <c r="C1198" i="41"/>
  <c r="C1275" i="41"/>
  <c r="C1352" i="41"/>
  <c r="C1429" i="41"/>
  <c r="C1506" i="41"/>
  <c r="C121" i="41"/>
  <c r="C198" i="41"/>
  <c r="C275" i="41"/>
  <c r="C352" i="41"/>
  <c r="C429" i="41"/>
  <c r="C506" i="41"/>
  <c r="C583" i="41"/>
  <c r="C660" i="41"/>
  <c r="C737" i="41"/>
  <c r="C814" i="41"/>
  <c r="C891" i="41"/>
  <c r="C968" i="41"/>
  <c r="C1045" i="41"/>
  <c r="C1122" i="41"/>
  <c r="C1199" i="41"/>
  <c r="C1276" i="41"/>
  <c r="C1353" i="41"/>
  <c r="C1430" i="41"/>
  <c r="C1507" i="41"/>
  <c r="C122" i="41"/>
  <c r="C199" i="41"/>
  <c r="C276" i="41"/>
  <c r="C353" i="41"/>
  <c r="C430" i="41"/>
  <c r="C507" i="41"/>
  <c r="C584" i="41"/>
  <c r="C661" i="41"/>
  <c r="C738" i="41"/>
  <c r="C815" i="41"/>
  <c r="C892" i="41"/>
  <c r="C969" i="41"/>
  <c r="C1046" i="41"/>
  <c r="C1123" i="41"/>
  <c r="C1200" i="41"/>
  <c r="C1277" i="41"/>
  <c r="C1354" i="41"/>
  <c r="C1431" i="41"/>
  <c r="C1508" i="41"/>
  <c r="C124" i="41"/>
  <c r="C201" i="41"/>
  <c r="C278" i="41"/>
  <c r="C355" i="41"/>
  <c r="C432" i="41"/>
  <c r="C509" i="41"/>
  <c r="C586" i="41"/>
  <c r="C663" i="41"/>
  <c r="C740" i="41"/>
  <c r="C817" i="41"/>
  <c r="C894" i="41"/>
  <c r="C971" i="41"/>
  <c r="C1048" i="41"/>
  <c r="C1125" i="41"/>
  <c r="C1202" i="41"/>
  <c r="C1279" i="41"/>
  <c r="C1356" i="41"/>
  <c r="C1433" i="41"/>
  <c r="C1510" i="41"/>
  <c r="C125" i="41"/>
  <c r="C202" i="41"/>
  <c r="C279" i="41"/>
  <c r="C356" i="41"/>
  <c r="C433" i="41"/>
  <c r="C510" i="41"/>
  <c r="C587" i="41"/>
  <c r="C664" i="41"/>
  <c r="C741" i="41"/>
  <c r="C818" i="41"/>
  <c r="C895" i="41"/>
  <c r="C972" i="41"/>
  <c r="C1049" i="41"/>
  <c r="C1126" i="41"/>
  <c r="C1203" i="41"/>
  <c r="C1280" i="41"/>
  <c r="C1357" i="41"/>
  <c r="C1434" i="41"/>
  <c r="C1511" i="41"/>
  <c r="C127" i="41"/>
  <c r="C204" i="41"/>
  <c r="C281" i="41"/>
  <c r="C358" i="41"/>
  <c r="C435" i="41"/>
  <c r="C512" i="41"/>
  <c r="C589" i="41"/>
  <c r="C666" i="41"/>
  <c r="C743" i="41"/>
  <c r="C820" i="41"/>
  <c r="C897" i="41"/>
  <c r="C974" i="41"/>
  <c r="C1051" i="41"/>
  <c r="C1128" i="41"/>
  <c r="C1205" i="41"/>
  <c r="C1282" i="41"/>
  <c r="C1359" i="41"/>
  <c r="C1436" i="41"/>
  <c r="C1513" i="41"/>
  <c r="C128" i="41"/>
  <c r="C205" i="41"/>
  <c r="C282" i="41"/>
  <c r="C359" i="41"/>
  <c r="C436" i="41"/>
  <c r="C513" i="41"/>
  <c r="C590" i="41"/>
  <c r="C667" i="41"/>
  <c r="C744" i="41"/>
  <c r="C821" i="41"/>
  <c r="C898" i="41"/>
  <c r="C975" i="41"/>
  <c r="C1052" i="41"/>
  <c r="C1129" i="41"/>
  <c r="C1206" i="41"/>
  <c r="C1283" i="41"/>
  <c r="C1360" i="41"/>
  <c r="C1437" i="41"/>
  <c r="C1514" i="41"/>
  <c r="C131" i="41"/>
  <c r="C208" i="41"/>
  <c r="C285" i="41"/>
  <c r="C362" i="41"/>
  <c r="C439" i="41"/>
  <c r="C516" i="41"/>
  <c r="C593" i="41"/>
  <c r="C670" i="41"/>
  <c r="C747" i="41"/>
  <c r="C824" i="41"/>
  <c r="C901" i="41"/>
  <c r="C978" i="41"/>
  <c r="C1055" i="41"/>
  <c r="C1132" i="41"/>
  <c r="C1209" i="41"/>
  <c r="C1286" i="41"/>
  <c r="C1363" i="41"/>
  <c r="C1440" i="41"/>
  <c r="C1517" i="41"/>
  <c r="C132" i="41"/>
  <c r="C209" i="41"/>
  <c r="C286" i="41"/>
  <c r="C363" i="41"/>
  <c r="C440" i="41"/>
  <c r="C517" i="41"/>
  <c r="C594" i="41"/>
  <c r="C671" i="41"/>
  <c r="C748" i="41"/>
  <c r="C825" i="41"/>
  <c r="C902" i="41"/>
  <c r="C979" i="41"/>
  <c r="C1056" i="41"/>
  <c r="C1133" i="41"/>
  <c r="C1210" i="41"/>
  <c r="C1287" i="41"/>
  <c r="C1364" i="41"/>
  <c r="C1441" i="41"/>
  <c r="C1518" i="41"/>
  <c r="C133" i="41"/>
  <c r="C210" i="41"/>
  <c r="C287" i="41"/>
  <c r="C364" i="41"/>
  <c r="C441" i="41"/>
  <c r="C518" i="41"/>
  <c r="C595" i="41"/>
  <c r="C672" i="41"/>
  <c r="C749" i="41"/>
  <c r="C826" i="41"/>
  <c r="C903" i="41"/>
  <c r="C980" i="41"/>
  <c r="C1057" i="41"/>
  <c r="C1134" i="41"/>
  <c r="C1211" i="41"/>
  <c r="C1288" i="41"/>
  <c r="C1365" i="41"/>
  <c r="C1442" i="41"/>
  <c r="C1519" i="41"/>
  <c r="C134" i="41"/>
  <c r="C211" i="41"/>
  <c r="C288" i="41"/>
  <c r="C365" i="41"/>
  <c r="C442" i="41"/>
  <c r="C519" i="41"/>
  <c r="C596" i="41"/>
  <c r="C673" i="41"/>
  <c r="C750" i="41"/>
  <c r="C827" i="41"/>
  <c r="C904" i="41"/>
  <c r="C981" i="41"/>
  <c r="C1058" i="41"/>
  <c r="C1135" i="41"/>
  <c r="C1212" i="41"/>
  <c r="C1289" i="41"/>
  <c r="C1366" i="41"/>
  <c r="C1443" i="41"/>
  <c r="C1520" i="41"/>
  <c r="C135" i="41"/>
  <c r="C212" i="41"/>
  <c r="C289" i="41"/>
  <c r="C366" i="41"/>
  <c r="C443" i="41"/>
  <c r="C520" i="41"/>
  <c r="C597" i="41"/>
  <c r="C674" i="41"/>
  <c r="C751" i="41"/>
  <c r="C828" i="41"/>
  <c r="C905" i="41"/>
  <c r="C982" i="41"/>
  <c r="C1059" i="41"/>
  <c r="C1136" i="41"/>
  <c r="C1213" i="41"/>
  <c r="C1290" i="41"/>
  <c r="C1367" i="41"/>
  <c r="C1444" i="41"/>
  <c r="C1521" i="41"/>
  <c r="C137" i="41"/>
  <c r="C214" i="41"/>
  <c r="C291" i="41"/>
  <c r="C368" i="41"/>
  <c r="C445" i="41"/>
  <c r="C522" i="41"/>
  <c r="C599" i="41"/>
  <c r="C676" i="41"/>
  <c r="C753" i="41"/>
  <c r="C830" i="41"/>
  <c r="C907" i="41"/>
  <c r="C984" i="41"/>
  <c r="C1061" i="41"/>
  <c r="C1138" i="41"/>
  <c r="C1215" i="41"/>
  <c r="C1292" i="41"/>
  <c r="C1369" i="41"/>
  <c r="C1446" i="41"/>
  <c r="C1523" i="41"/>
  <c r="C138" i="41"/>
  <c r="C215" i="41"/>
  <c r="C292" i="41"/>
  <c r="C369" i="41"/>
  <c r="C446" i="41"/>
  <c r="C523" i="41"/>
  <c r="C600" i="41"/>
  <c r="C677" i="41"/>
  <c r="C754" i="41"/>
  <c r="C831" i="41"/>
  <c r="C908" i="41"/>
  <c r="C985" i="41"/>
  <c r="C1062" i="41"/>
  <c r="C1139" i="41"/>
  <c r="C1216" i="41"/>
  <c r="C1293" i="41"/>
  <c r="C1370" i="41"/>
  <c r="C1447" i="41"/>
  <c r="C1524" i="41"/>
  <c r="C139" i="41"/>
  <c r="C216" i="41"/>
  <c r="C293" i="41"/>
  <c r="C370" i="41"/>
  <c r="C447" i="41"/>
  <c r="C524" i="41"/>
  <c r="C601" i="41"/>
  <c r="C678" i="41"/>
  <c r="C755" i="41"/>
  <c r="C832" i="41"/>
  <c r="C909" i="41"/>
  <c r="C986" i="41"/>
  <c r="C1063" i="41"/>
  <c r="C1140" i="41"/>
  <c r="C1217" i="41"/>
  <c r="C1294" i="41"/>
  <c r="C1371" i="41"/>
  <c r="C1448" i="41"/>
  <c r="C1525" i="41"/>
  <c r="C140" i="41"/>
  <c r="C217" i="41"/>
  <c r="C294" i="41"/>
  <c r="C371" i="41"/>
  <c r="C448" i="41"/>
  <c r="C525" i="41"/>
  <c r="C602" i="41"/>
  <c r="C679" i="41"/>
  <c r="C756" i="41"/>
  <c r="C833" i="41"/>
  <c r="C910" i="41"/>
  <c r="C987" i="41"/>
  <c r="C1064" i="41"/>
  <c r="C1141" i="41"/>
  <c r="C1218" i="41"/>
  <c r="C1295" i="41"/>
  <c r="C1372" i="41"/>
  <c r="C1449" i="41"/>
  <c r="C1526" i="41"/>
  <c r="C141" i="41"/>
  <c r="C218" i="41"/>
  <c r="C295" i="41"/>
  <c r="C372" i="41"/>
  <c r="C449" i="41"/>
  <c r="C526" i="41"/>
  <c r="C603" i="41"/>
  <c r="C680" i="41"/>
  <c r="C757" i="41"/>
  <c r="C834" i="41"/>
  <c r="C911" i="41"/>
  <c r="C988" i="41"/>
  <c r="C1065" i="41"/>
  <c r="C1142" i="41"/>
  <c r="C1219" i="41"/>
  <c r="C1296" i="41"/>
  <c r="C1373" i="41"/>
  <c r="C1450" i="41"/>
  <c r="C1527" i="41"/>
  <c r="C142" i="41"/>
  <c r="C219" i="41"/>
  <c r="C296" i="41"/>
  <c r="C373" i="41"/>
  <c r="C450" i="41"/>
  <c r="C527" i="41"/>
  <c r="C604" i="41"/>
  <c r="C681" i="41"/>
  <c r="C758" i="41"/>
  <c r="C835" i="41"/>
  <c r="C912" i="41"/>
  <c r="C989" i="41"/>
  <c r="C1066" i="41"/>
  <c r="C1143" i="41"/>
  <c r="C1220" i="41"/>
  <c r="C1297" i="41"/>
  <c r="C1374" i="41"/>
  <c r="C1451" i="41"/>
  <c r="C1528" i="41"/>
  <c r="C143" i="41"/>
  <c r="C220" i="41"/>
  <c r="C297" i="41"/>
  <c r="C374" i="41"/>
  <c r="C451" i="41"/>
  <c r="C528" i="41"/>
  <c r="C605" i="41"/>
  <c r="C682" i="41"/>
  <c r="C759" i="41"/>
  <c r="C836" i="41"/>
  <c r="C913" i="41"/>
  <c r="C990" i="41"/>
  <c r="C1067" i="41"/>
  <c r="C1144" i="41"/>
  <c r="C1221" i="41"/>
  <c r="C1298" i="41"/>
  <c r="C1375" i="41"/>
  <c r="C1452" i="41"/>
  <c r="C1529" i="41"/>
  <c r="C144" i="41"/>
  <c r="C221" i="41"/>
  <c r="C298" i="41"/>
  <c r="C375" i="41"/>
  <c r="C452" i="41"/>
  <c r="C529" i="41"/>
  <c r="C606" i="41"/>
  <c r="C683" i="41"/>
  <c r="C760" i="41"/>
  <c r="C837" i="41"/>
  <c r="C914" i="41"/>
  <c r="C991" i="41"/>
  <c r="C1068" i="41"/>
  <c r="C1145" i="41"/>
  <c r="C1222" i="41"/>
  <c r="C1299" i="41"/>
  <c r="C1376" i="41"/>
  <c r="C1453" i="41"/>
  <c r="C1530" i="41"/>
  <c r="C145" i="41"/>
  <c r="C222" i="41"/>
  <c r="C299" i="41"/>
  <c r="C376" i="41"/>
  <c r="C453" i="41"/>
  <c r="C530" i="41"/>
  <c r="C607" i="41"/>
  <c r="C684" i="41"/>
  <c r="C761" i="41"/>
  <c r="C838" i="41"/>
  <c r="C915" i="41"/>
  <c r="C992" i="41"/>
  <c r="C1069" i="41"/>
  <c r="C1146" i="41"/>
  <c r="C1223" i="41"/>
  <c r="C1300" i="41"/>
  <c r="C1377" i="41"/>
  <c r="C1454" i="41"/>
  <c r="C1531" i="41"/>
  <c r="C146" i="41"/>
  <c r="C223" i="41"/>
  <c r="C300" i="41"/>
  <c r="C377" i="41"/>
  <c r="C454" i="41"/>
  <c r="C531" i="41"/>
  <c r="C608" i="41"/>
  <c r="C685" i="41"/>
  <c r="C762" i="41"/>
  <c r="C839" i="41"/>
  <c r="C916" i="41"/>
  <c r="C993" i="41"/>
  <c r="C1070" i="41"/>
  <c r="C1147" i="41"/>
  <c r="C1224" i="41"/>
  <c r="C1301" i="41"/>
  <c r="C1378" i="41"/>
  <c r="C1455" i="41"/>
  <c r="C1532" i="41"/>
  <c r="C148" i="41"/>
  <c r="C225" i="41"/>
  <c r="C302" i="41"/>
  <c r="C379" i="41"/>
  <c r="C456" i="41"/>
  <c r="C533" i="41"/>
  <c r="C610" i="41"/>
  <c r="C687" i="41"/>
  <c r="C764" i="41"/>
  <c r="C841" i="41"/>
  <c r="C918" i="41"/>
  <c r="C995" i="41"/>
  <c r="C1072" i="41"/>
  <c r="C1149" i="41"/>
  <c r="C1226" i="41"/>
  <c r="C1303" i="41"/>
  <c r="C1380" i="41"/>
  <c r="C1457" i="41"/>
  <c r="C1534" i="41"/>
  <c r="C149" i="41"/>
  <c r="C226" i="41"/>
  <c r="C303" i="41"/>
  <c r="C380" i="41"/>
  <c r="C457" i="41"/>
  <c r="C534" i="41"/>
  <c r="C611" i="41"/>
  <c r="C688" i="41"/>
  <c r="C765" i="41"/>
  <c r="C842" i="41"/>
  <c r="C919" i="41"/>
  <c r="C996" i="41"/>
  <c r="C1073" i="41"/>
  <c r="C1150" i="41"/>
  <c r="C1227" i="41"/>
  <c r="C1304" i="41"/>
  <c r="C1381" i="41"/>
  <c r="C1458" i="41"/>
  <c r="C1535" i="41"/>
  <c r="C150" i="41"/>
  <c r="C227" i="41"/>
  <c r="C304" i="41"/>
  <c r="C381" i="41"/>
  <c r="C458" i="41"/>
  <c r="C535" i="41"/>
  <c r="C612" i="41"/>
  <c r="C689" i="41"/>
  <c r="C766" i="41"/>
  <c r="C843" i="41"/>
  <c r="C920" i="41"/>
  <c r="C997" i="41"/>
  <c r="C1074" i="41"/>
  <c r="C1151" i="41"/>
  <c r="C1228" i="41"/>
  <c r="C1305" i="41"/>
  <c r="C1382" i="41"/>
  <c r="C1459" i="41"/>
  <c r="C1536" i="41"/>
  <c r="C151" i="41"/>
  <c r="C228" i="41"/>
  <c r="C305" i="41"/>
  <c r="C382" i="41"/>
  <c r="C459" i="41"/>
  <c r="C536" i="41"/>
  <c r="C613" i="41"/>
  <c r="C690" i="41"/>
  <c r="C767" i="41"/>
  <c r="C844" i="41"/>
  <c r="C921" i="41"/>
  <c r="C998" i="41"/>
  <c r="C1075" i="41"/>
  <c r="C1152" i="41"/>
  <c r="C1229" i="41"/>
  <c r="C1306" i="41"/>
  <c r="C1383" i="41"/>
  <c r="C1460" i="41"/>
  <c r="C1537" i="41"/>
  <c r="C152" i="41"/>
  <c r="C229" i="41"/>
  <c r="C306" i="41"/>
  <c r="C383" i="41"/>
  <c r="C460" i="41"/>
  <c r="C537" i="41"/>
  <c r="C614" i="41"/>
  <c r="C691" i="41"/>
  <c r="C768" i="41"/>
  <c r="C845" i="41"/>
  <c r="C922" i="41"/>
  <c r="C999" i="41"/>
  <c r="C1076" i="41"/>
  <c r="C1153" i="41"/>
  <c r="C1230" i="41"/>
  <c r="C1307" i="41"/>
  <c r="C1384" i="41"/>
  <c r="C1461" i="41"/>
  <c r="C1538" i="41"/>
  <c r="C153" i="41"/>
  <c r="C230" i="41"/>
  <c r="C307" i="41"/>
  <c r="C384" i="41"/>
  <c r="C461" i="41"/>
  <c r="C538" i="41"/>
  <c r="C615" i="41"/>
  <c r="C692" i="41"/>
  <c r="C769" i="41"/>
  <c r="C846" i="41"/>
  <c r="C923" i="41"/>
  <c r="C1000" i="41"/>
  <c r="C1077" i="41"/>
  <c r="C1154" i="41"/>
  <c r="C1231" i="41"/>
  <c r="C1308" i="41"/>
  <c r="C1385" i="41"/>
  <c r="C1462" i="41"/>
  <c r="C1539" i="41"/>
  <c r="C154" i="41"/>
  <c r="C231" i="41"/>
  <c r="C308" i="41"/>
  <c r="C385" i="41"/>
  <c r="C462" i="41"/>
  <c r="C539" i="41"/>
  <c r="C616" i="41"/>
  <c r="C693" i="41"/>
  <c r="C770" i="41"/>
  <c r="C847" i="41"/>
  <c r="C924" i="41"/>
  <c r="C1001" i="41"/>
  <c r="C1078" i="41"/>
  <c r="C1155" i="41"/>
  <c r="C1232" i="41"/>
  <c r="C1309" i="41"/>
  <c r="C1386" i="41"/>
  <c r="C1463" i="41"/>
  <c r="C1540" i="41"/>
  <c r="C155" i="41"/>
  <c r="C232" i="41"/>
  <c r="C309" i="41"/>
  <c r="C386" i="41"/>
  <c r="C463" i="41"/>
  <c r="C540" i="41"/>
  <c r="C617" i="41"/>
  <c r="C694" i="41"/>
  <c r="C771" i="41"/>
  <c r="C848" i="41"/>
  <c r="C925" i="41"/>
  <c r="C1002" i="41"/>
  <c r="C1079" i="41"/>
  <c r="C1156" i="41"/>
  <c r="C1233" i="41"/>
  <c r="C1310" i="41"/>
  <c r="C1387" i="41"/>
  <c r="C1464" i="41"/>
  <c r="C1541" i="41"/>
  <c r="C156" i="41"/>
  <c r="C233" i="41"/>
  <c r="C310" i="41"/>
  <c r="C387" i="41"/>
  <c r="C464" i="41"/>
  <c r="C541" i="41"/>
  <c r="C618" i="41"/>
  <c r="C695" i="41"/>
  <c r="C772" i="41"/>
  <c r="C849" i="41"/>
  <c r="C926" i="41"/>
  <c r="C1003" i="41"/>
  <c r="C1080" i="41"/>
  <c r="C1157" i="41"/>
  <c r="C1234" i="41"/>
  <c r="C1311" i="41"/>
  <c r="C1388" i="41"/>
  <c r="C1465" i="41"/>
  <c r="C1542" i="41"/>
  <c r="C157" i="41"/>
  <c r="C234" i="41"/>
  <c r="C311" i="41"/>
  <c r="C388" i="41"/>
  <c r="C465" i="41"/>
  <c r="C542" i="41"/>
  <c r="C619" i="41"/>
  <c r="C696" i="41"/>
  <c r="C773" i="41"/>
  <c r="C850" i="41"/>
  <c r="C927" i="41"/>
  <c r="C1004" i="41"/>
  <c r="C1081" i="41"/>
  <c r="C1158" i="41"/>
  <c r="C1235" i="41"/>
  <c r="C1312" i="41"/>
  <c r="C1389" i="41"/>
  <c r="C1466" i="41"/>
  <c r="C1543" i="41"/>
  <c r="C10" i="41"/>
  <c r="C11" i="41"/>
  <c r="C12" i="41"/>
  <c r="C13" i="41"/>
  <c r="C14" i="41"/>
  <c r="C16" i="41"/>
  <c r="C17" i="41"/>
  <c r="C18" i="41"/>
  <c r="C19" i="41"/>
  <c r="C20" i="41"/>
  <c r="C21" i="41"/>
  <c r="C23" i="41"/>
  <c r="C24" i="41"/>
  <c r="C25" i="41"/>
  <c r="C26" i="41"/>
  <c r="C27" i="41"/>
  <c r="C30" i="41"/>
  <c r="C31" i="41"/>
  <c r="C32" i="41"/>
  <c r="C33" i="41"/>
  <c r="C34" i="41"/>
  <c r="C37" i="41"/>
  <c r="C38" i="41"/>
  <c r="C40" i="41"/>
  <c r="C41" i="41"/>
  <c r="C43" i="41"/>
  <c r="C44" i="41"/>
  <c r="C45" i="41"/>
  <c r="C47" i="41"/>
  <c r="C48" i="41"/>
  <c r="C50" i="41"/>
  <c r="C51" i="41"/>
  <c r="C54" i="41"/>
  <c r="C55" i="41"/>
  <c r="C56" i="41"/>
  <c r="C57" i="41"/>
  <c r="C58" i="41"/>
  <c r="C60" i="41"/>
  <c r="C61" i="41"/>
  <c r="C62" i="41"/>
  <c r="C63" i="41"/>
  <c r="C64" i="41"/>
  <c r="C65" i="41"/>
  <c r="C66" i="41"/>
  <c r="C67" i="41"/>
  <c r="C68" i="41"/>
  <c r="C69" i="41"/>
  <c r="C71" i="41"/>
  <c r="C72" i="41"/>
  <c r="C73" i="41"/>
  <c r="C74" i="41"/>
  <c r="C75" i="41"/>
  <c r="C76" i="41"/>
  <c r="C77" i="41"/>
  <c r="C78" i="41"/>
  <c r="C79" i="41"/>
  <c r="C80" i="41"/>
  <c r="C5" i="41"/>
  <c r="C3" i="41"/>
  <c r="C51" i="2"/>
  <c r="C44" i="2"/>
  <c r="C19" i="9"/>
  <c r="C20" i="9"/>
  <c r="C21" i="9"/>
  <c r="C18" i="9"/>
  <c r="C22" i="38"/>
  <c r="C39" i="38"/>
  <c r="C56" i="38"/>
  <c r="C73" i="38"/>
  <c r="C90" i="38"/>
  <c r="C107" i="38"/>
  <c r="C124" i="38"/>
  <c r="C141" i="38"/>
  <c r="C158" i="38"/>
  <c r="C175" i="38"/>
  <c r="C192" i="38"/>
  <c r="C209" i="38"/>
  <c r="C226" i="38"/>
  <c r="C243" i="38"/>
  <c r="C260" i="38"/>
  <c r="C277" i="38"/>
  <c r="C294" i="38"/>
  <c r="C311" i="38"/>
  <c r="C328" i="38"/>
  <c r="C24" i="38"/>
  <c r="C41" i="38"/>
  <c r="C58" i="38"/>
  <c r="C75" i="38"/>
  <c r="C92" i="38"/>
  <c r="C109" i="38"/>
  <c r="C126" i="38"/>
  <c r="C143" i="38"/>
  <c r="C160" i="38"/>
  <c r="C177" i="38"/>
  <c r="C194" i="38"/>
  <c r="C211" i="38"/>
  <c r="C228" i="38"/>
  <c r="C245" i="38"/>
  <c r="C262" i="38"/>
  <c r="C279" i="38"/>
  <c r="C296" i="38"/>
  <c r="C313" i="38"/>
  <c r="C330" i="38"/>
  <c r="C25" i="38"/>
  <c r="C42" i="38"/>
  <c r="C59" i="38"/>
  <c r="C76" i="38"/>
  <c r="C93" i="38"/>
  <c r="C110" i="38"/>
  <c r="C127" i="38"/>
  <c r="C144" i="38"/>
  <c r="C161" i="38"/>
  <c r="C178" i="38"/>
  <c r="C195" i="38"/>
  <c r="C212" i="38"/>
  <c r="C229" i="38"/>
  <c r="C246" i="38"/>
  <c r="C263" i="38"/>
  <c r="C280" i="38"/>
  <c r="C297" i="38"/>
  <c r="C314" i="38"/>
  <c r="C331" i="38"/>
  <c r="C26" i="38"/>
  <c r="C43" i="38"/>
  <c r="C60" i="38"/>
  <c r="C77" i="38"/>
  <c r="C94" i="38"/>
  <c r="C111" i="38"/>
  <c r="C128" i="38"/>
  <c r="C145" i="38"/>
  <c r="C162" i="38"/>
  <c r="C179" i="38"/>
  <c r="C196" i="38"/>
  <c r="C213" i="38"/>
  <c r="C230" i="38"/>
  <c r="C247" i="38"/>
  <c r="C264" i="38"/>
  <c r="C281" i="38"/>
  <c r="C298" i="38"/>
  <c r="C315" i="38"/>
  <c r="C332" i="38"/>
  <c r="C27" i="38"/>
  <c r="C44" i="38"/>
  <c r="C61" i="38"/>
  <c r="C78" i="38"/>
  <c r="C95" i="38"/>
  <c r="C112" i="38"/>
  <c r="C129" i="38"/>
  <c r="C146" i="38"/>
  <c r="C163" i="38"/>
  <c r="C180" i="38"/>
  <c r="C197" i="38"/>
  <c r="C214" i="38"/>
  <c r="C231" i="38"/>
  <c r="C248" i="38"/>
  <c r="C265" i="38"/>
  <c r="C282" i="38"/>
  <c r="C299" i="38"/>
  <c r="C316" i="38"/>
  <c r="C333" i="38"/>
  <c r="C28" i="38"/>
  <c r="C45" i="38"/>
  <c r="C62" i="38"/>
  <c r="C79" i="38"/>
  <c r="C96" i="38"/>
  <c r="C113" i="38"/>
  <c r="C130" i="38"/>
  <c r="C147" i="38"/>
  <c r="C164" i="38"/>
  <c r="C181" i="38"/>
  <c r="C198" i="38"/>
  <c r="C215" i="38"/>
  <c r="C232" i="38"/>
  <c r="C249" i="38"/>
  <c r="C266" i="38"/>
  <c r="C283" i="38"/>
  <c r="C300" i="38"/>
  <c r="C317" i="38"/>
  <c r="C334" i="38"/>
  <c r="C30" i="38"/>
  <c r="C47" i="38"/>
  <c r="C64" i="38"/>
  <c r="C81" i="38"/>
  <c r="C98" i="38"/>
  <c r="C115" i="38"/>
  <c r="C132" i="38"/>
  <c r="C149" i="38"/>
  <c r="C166" i="38"/>
  <c r="C183" i="38"/>
  <c r="C200" i="38"/>
  <c r="C217" i="38"/>
  <c r="C234" i="38"/>
  <c r="C251" i="38"/>
  <c r="C268" i="38"/>
  <c r="C285" i="38"/>
  <c r="C302" i="38"/>
  <c r="C319" i="38"/>
  <c r="C336" i="38"/>
  <c r="C31" i="38"/>
  <c r="C48" i="38"/>
  <c r="C65" i="38"/>
  <c r="C82" i="38"/>
  <c r="C99" i="38"/>
  <c r="C116" i="38"/>
  <c r="C133" i="38"/>
  <c r="C150" i="38"/>
  <c r="C167" i="38"/>
  <c r="C184" i="38"/>
  <c r="C201" i="38"/>
  <c r="C218" i="38"/>
  <c r="C235" i="38"/>
  <c r="C252" i="38"/>
  <c r="C269" i="38"/>
  <c r="C286" i="38"/>
  <c r="C303" i="38"/>
  <c r="C320" i="38"/>
  <c r="C337" i="38"/>
  <c r="C32" i="38"/>
  <c r="C49" i="38"/>
  <c r="C66" i="38"/>
  <c r="C83" i="38"/>
  <c r="C100" i="38"/>
  <c r="C117" i="38"/>
  <c r="C134" i="38"/>
  <c r="C151" i="38"/>
  <c r="C168" i="38"/>
  <c r="C185" i="38"/>
  <c r="C202" i="38"/>
  <c r="C219" i="38"/>
  <c r="C236" i="38"/>
  <c r="C253" i="38"/>
  <c r="C270" i="38"/>
  <c r="C287" i="38"/>
  <c r="C304" i="38"/>
  <c r="C321" i="38"/>
  <c r="C338" i="38"/>
  <c r="C33" i="38"/>
  <c r="C50" i="38"/>
  <c r="C67" i="38"/>
  <c r="C84" i="38"/>
  <c r="C101" i="38"/>
  <c r="C118" i="38"/>
  <c r="C135" i="38"/>
  <c r="C152" i="38"/>
  <c r="C169" i="38"/>
  <c r="C186" i="38"/>
  <c r="C203" i="38"/>
  <c r="C220" i="38"/>
  <c r="C237" i="38"/>
  <c r="C254" i="38"/>
  <c r="C271" i="38"/>
  <c r="C288" i="38"/>
  <c r="C305" i="38"/>
  <c r="C322" i="38"/>
  <c r="C339" i="38"/>
  <c r="C34" i="38"/>
  <c r="C51" i="38"/>
  <c r="C68" i="38"/>
  <c r="C85" i="38"/>
  <c r="C102" i="38"/>
  <c r="C119" i="38"/>
  <c r="C136" i="38"/>
  <c r="C153" i="38"/>
  <c r="C170" i="38"/>
  <c r="C187" i="38"/>
  <c r="C204" i="38"/>
  <c r="C221" i="38"/>
  <c r="C238" i="38"/>
  <c r="C255" i="38"/>
  <c r="C272" i="38"/>
  <c r="C289" i="38"/>
  <c r="C306" i="38"/>
  <c r="C323" i="38"/>
  <c r="C340" i="38"/>
  <c r="C35" i="38"/>
  <c r="C52" i="38"/>
  <c r="C69" i="38"/>
  <c r="C86" i="38"/>
  <c r="C103" i="38"/>
  <c r="C120" i="38"/>
  <c r="C137" i="38"/>
  <c r="C154" i="38"/>
  <c r="C171" i="38"/>
  <c r="C188" i="38"/>
  <c r="C205" i="38"/>
  <c r="C222" i="38"/>
  <c r="C239" i="38"/>
  <c r="C256" i="38"/>
  <c r="C273" i="38"/>
  <c r="C290" i="38"/>
  <c r="C307" i="38"/>
  <c r="C324" i="38"/>
  <c r="C341" i="38"/>
  <c r="C36" i="38"/>
  <c r="C53" i="38"/>
  <c r="C70" i="38"/>
  <c r="C87" i="38"/>
  <c r="C104" i="38"/>
  <c r="C121" i="38"/>
  <c r="C138" i="38"/>
  <c r="C155" i="38"/>
  <c r="C172" i="38"/>
  <c r="C189" i="38"/>
  <c r="C206" i="38"/>
  <c r="C223" i="38"/>
  <c r="C240" i="38"/>
  <c r="C257" i="38"/>
  <c r="C274" i="38"/>
  <c r="C291" i="38"/>
  <c r="C308" i="38"/>
  <c r="C325" i="38"/>
  <c r="C342" i="38"/>
  <c r="C37" i="38"/>
  <c r="C54" i="38"/>
  <c r="C71" i="38"/>
  <c r="C88" i="38"/>
  <c r="C105" i="38"/>
  <c r="C122" i="38"/>
  <c r="C139" i="38"/>
  <c r="C156" i="38"/>
  <c r="C173" i="38"/>
  <c r="C190" i="38"/>
  <c r="C207" i="38"/>
  <c r="C224" i="38"/>
  <c r="C241" i="38"/>
  <c r="C258" i="38"/>
  <c r="C275" i="38"/>
  <c r="C292" i="38"/>
  <c r="C309" i="38"/>
  <c r="C326" i="38"/>
  <c r="C343" i="38"/>
  <c r="C7" i="38"/>
  <c r="C8" i="38"/>
  <c r="C9" i="38"/>
  <c r="C10" i="38"/>
  <c r="C11" i="38"/>
  <c r="C13" i="38"/>
  <c r="C14" i="38"/>
  <c r="C15" i="38"/>
  <c r="C16" i="38"/>
  <c r="C17" i="38"/>
  <c r="C18" i="38"/>
  <c r="C19" i="38"/>
  <c r="C20" i="38"/>
  <c r="C5" i="38"/>
  <c r="C3" i="38"/>
  <c r="J21" i="36"/>
  <c r="I21" i="36"/>
  <c r="H21" i="36"/>
  <c r="G21" i="36"/>
  <c r="F21" i="36"/>
  <c r="E21" i="36"/>
  <c r="J20" i="36"/>
  <c r="I20" i="36"/>
  <c r="H20" i="36"/>
  <c r="G20" i="36"/>
  <c r="F20" i="36"/>
  <c r="E20" i="36"/>
  <c r="J19" i="36"/>
  <c r="I19" i="36"/>
  <c r="H19" i="36"/>
  <c r="G19" i="36"/>
  <c r="F19" i="36"/>
  <c r="E19" i="36"/>
  <c r="J18" i="36"/>
  <c r="I18" i="36"/>
  <c r="H18" i="36"/>
  <c r="G18" i="36"/>
  <c r="F18" i="36"/>
  <c r="E18" i="36"/>
  <c r="J17" i="36"/>
  <c r="I17" i="36"/>
  <c r="H17" i="36"/>
  <c r="G17" i="36"/>
  <c r="F17" i="36"/>
  <c r="E17" i="36"/>
  <c r="X13" i="36"/>
  <c r="W13" i="36"/>
  <c r="V13" i="36"/>
  <c r="U13" i="36"/>
  <c r="T13" i="36"/>
  <c r="S13" i="36"/>
  <c r="R13" i="36"/>
  <c r="Q13" i="36"/>
  <c r="P13" i="36"/>
  <c r="O13" i="36"/>
  <c r="N13" i="36"/>
  <c r="M13" i="36"/>
  <c r="L13" i="36"/>
  <c r="K13" i="36"/>
  <c r="J13" i="36"/>
  <c r="I13" i="36"/>
  <c r="H13" i="36"/>
  <c r="G13" i="36"/>
  <c r="F13" i="36"/>
  <c r="E13" i="36"/>
  <c r="C13" i="36"/>
  <c r="C21" i="36" s="1"/>
  <c r="B13" i="36"/>
  <c r="B21" i="36" s="1"/>
  <c r="X12" i="36"/>
  <c r="W12" i="36"/>
  <c r="V12" i="36"/>
  <c r="U12" i="36"/>
  <c r="T12" i="36"/>
  <c r="S12" i="36"/>
  <c r="R12" i="36"/>
  <c r="Q12" i="36"/>
  <c r="P12" i="36"/>
  <c r="O12" i="36"/>
  <c r="N12" i="36"/>
  <c r="M12" i="36"/>
  <c r="L12" i="36"/>
  <c r="K12" i="36"/>
  <c r="J12" i="36"/>
  <c r="I12" i="36"/>
  <c r="H12" i="36"/>
  <c r="G12" i="36"/>
  <c r="F12" i="36"/>
  <c r="E12" i="36"/>
  <c r="C12" i="36"/>
  <c r="C20" i="36" s="1"/>
  <c r="B12" i="36"/>
  <c r="B20" i="36" s="1"/>
  <c r="X11" i="36"/>
  <c r="W11" i="36"/>
  <c r="V11" i="36"/>
  <c r="U11" i="36"/>
  <c r="T11" i="36"/>
  <c r="S11" i="36"/>
  <c r="R11" i="36"/>
  <c r="Q11" i="36"/>
  <c r="P11" i="36"/>
  <c r="O11" i="36"/>
  <c r="N11" i="36"/>
  <c r="M11" i="36"/>
  <c r="L11" i="36"/>
  <c r="K11" i="36"/>
  <c r="J11" i="36"/>
  <c r="I11" i="36"/>
  <c r="H11" i="36"/>
  <c r="G11" i="36"/>
  <c r="F11" i="36"/>
  <c r="E11" i="36"/>
  <c r="C11" i="36"/>
  <c r="C19" i="36" s="1"/>
  <c r="B11" i="36"/>
  <c r="B19" i="36" s="1"/>
  <c r="X10" i="36"/>
  <c r="W10" i="36"/>
  <c r="V10" i="36"/>
  <c r="U10" i="36"/>
  <c r="T10" i="36"/>
  <c r="S10" i="36"/>
  <c r="R10" i="36"/>
  <c r="Q10" i="36"/>
  <c r="P10" i="36"/>
  <c r="O10" i="36"/>
  <c r="N10" i="36"/>
  <c r="M10" i="36"/>
  <c r="L10" i="36"/>
  <c r="K10" i="36"/>
  <c r="J10" i="36"/>
  <c r="I10" i="36"/>
  <c r="H10" i="36"/>
  <c r="G10" i="36"/>
  <c r="F10" i="36"/>
  <c r="E10" i="36"/>
  <c r="C10" i="36"/>
  <c r="C18" i="36" s="1"/>
  <c r="B10" i="36"/>
  <c r="B18" i="36" s="1"/>
  <c r="X9" i="36"/>
  <c r="W9" i="36"/>
  <c r="V9" i="36"/>
  <c r="U9" i="36"/>
  <c r="T9" i="36"/>
  <c r="S9" i="36"/>
  <c r="R9" i="36"/>
  <c r="Q9" i="36"/>
  <c r="P9" i="36"/>
  <c r="O9" i="36"/>
  <c r="N9" i="36"/>
  <c r="M9" i="36"/>
  <c r="L9" i="36"/>
  <c r="K9" i="36"/>
  <c r="J9" i="36"/>
  <c r="I9" i="36"/>
  <c r="H9" i="36"/>
  <c r="G9" i="36"/>
  <c r="F9" i="36"/>
  <c r="E9" i="36"/>
  <c r="C9" i="36"/>
  <c r="C17" i="36" s="1"/>
  <c r="B9" i="36"/>
  <c r="B17" i="36" s="1"/>
  <c r="C8" i="36"/>
  <c r="B8" i="36"/>
  <c r="C3" i="36"/>
  <c r="F40" i="36"/>
  <c r="G40" i="36"/>
  <c r="H40" i="36"/>
  <c r="I40" i="36"/>
  <c r="J40" i="36"/>
  <c r="F41" i="36"/>
  <c r="G41" i="36"/>
  <c r="H41" i="36"/>
  <c r="I41" i="36"/>
  <c r="J41" i="36"/>
  <c r="F42" i="36"/>
  <c r="G42" i="36"/>
  <c r="H42" i="36"/>
  <c r="I42" i="36"/>
  <c r="J42" i="36"/>
  <c r="F43" i="36"/>
  <c r="G43" i="36"/>
  <c r="H43" i="36"/>
  <c r="I43" i="36"/>
  <c r="J43" i="36"/>
  <c r="F44" i="36"/>
  <c r="G44" i="36"/>
  <c r="H44" i="36"/>
  <c r="I44" i="36"/>
  <c r="J44" i="36"/>
  <c r="F45" i="36"/>
  <c r="G45" i="36"/>
  <c r="H45" i="36"/>
  <c r="I45" i="36"/>
  <c r="J45" i="36"/>
  <c r="F46" i="36"/>
  <c r="G46" i="36"/>
  <c r="H46" i="36"/>
  <c r="I46" i="36"/>
  <c r="J46" i="36"/>
  <c r="F47" i="36"/>
  <c r="G47" i="36"/>
  <c r="H47" i="36"/>
  <c r="I47" i="36"/>
  <c r="J47" i="36"/>
  <c r="F48" i="36"/>
  <c r="G48" i="36"/>
  <c r="H48" i="36"/>
  <c r="I48" i="36"/>
  <c r="J48" i="36"/>
  <c r="F49" i="36"/>
  <c r="G49" i="36"/>
  <c r="H49" i="36"/>
  <c r="I49" i="36"/>
  <c r="J49" i="36"/>
  <c r="E49" i="36"/>
  <c r="E48" i="36"/>
  <c r="E47" i="36"/>
  <c r="E46" i="36"/>
  <c r="E45" i="36"/>
  <c r="E44" i="36"/>
  <c r="E43" i="36"/>
  <c r="E42" i="36"/>
  <c r="E41" i="36"/>
  <c r="E40" i="36"/>
  <c r="X36" i="36"/>
  <c r="W36" i="36"/>
  <c r="V36" i="36"/>
  <c r="U36" i="36"/>
  <c r="T36" i="36"/>
  <c r="S36" i="36"/>
  <c r="R36" i="36"/>
  <c r="Q36" i="36"/>
  <c r="P36" i="36"/>
  <c r="O36" i="36"/>
  <c r="N36" i="36"/>
  <c r="M36" i="36"/>
  <c r="L36" i="36"/>
  <c r="K36" i="36"/>
  <c r="J36" i="36"/>
  <c r="I36" i="36"/>
  <c r="H36" i="36"/>
  <c r="G36" i="36"/>
  <c r="F36" i="36"/>
  <c r="E36" i="36"/>
  <c r="C36" i="36"/>
  <c r="C49" i="36" s="1"/>
  <c r="X35" i="36"/>
  <c r="W35" i="36"/>
  <c r="V35" i="36"/>
  <c r="U35" i="36"/>
  <c r="T35" i="36"/>
  <c r="S35" i="36"/>
  <c r="R35" i="36"/>
  <c r="Q35" i="36"/>
  <c r="P35" i="36"/>
  <c r="O35" i="36"/>
  <c r="N35" i="36"/>
  <c r="M35" i="36"/>
  <c r="L35" i="36"/>
  <c r="K35" i="36"/>
  <c r="J35" i="36"/>
  <c r="I35" i="36"/>
  <c r="H35" i="36"/>
  <c r="G35" i="36"/>
  <c r="F35" i="36"/>
  <c r="E35" i="36"/>
  <c r="C35" i="36"/>
  <c r="C48" i="36" s="1"/>
  <c r="X34" i="36"/>
  <c r="W34" i="36"/>
  <c r="V34" i="36"/>
  <c r="U34" i="36"/>
  <c r="T34" i="36"/>
  <c r="S34" i="36"/>
  <c r="R34" i="36"/>
  <c r="Q34" i="36"/>
  <c r="P34" i="36"/>
  <c r="O34" i="36"/>
  <c r="N34" i="36"/>
  <c r="M34" i="36"/>
  <c r="L34" i="36"/>
  <c r="K34" i="36"/>
  <c r="J34" i="36"/>
  <c r="I34" i="36"/>
  <c r="H34" i="36"/>
  <c r="G34" i="36"/>
  <c r="F34" i="36"/>
  <c r="E34" i="36"/>
  <c r="C34" i="36"/>
  <c r="C47" i="36" s="1"/>
  <c r="X33" i="36"/>
  <c r="W33" i="36"/>
  <c r="V33" i="36"/>
  <c r="U33" i="36"/>
  <c r="T33" i="36"/>
  <c r="S33" i="36"/>
  <c r="R33" i="36"/>
  <c r="Q33" i="36"/>
  <c r="P33" i="36"/>
  <c r="O33" i="36"/>
  <c r="N33" i="36"/>
  <c r="M33" i="36"/>
  <c r="L33" i="36"/>
  <c r="K33" i="36"/>
  <c r="J33" i="36"/>
  <c r="I33" i="36"/>
  <c r="H33" i="36"/>
  <c r="G33" i="36"/>
  <c r="F33" i="36"/>
  <c r="E33" i="36"/>
  <c r="C33" i="36"/>
  <c r="C46" i="36" s="1"/>
  <c r="X32" i="36"/>
  <c r="W32" i="36"/>
  <c r="V32" i="36"/>
  <c r="U32" i="36"/>
  <c r="T32" i="36"/>
  <c r="S32" i="36"/>
  <c r="R32" i="36"/>
  <c r="Q32" i="36"/>
  <c r="P32" i="36"/>
  <c r="O32" i="36"/>
  <c r="N32" i="36"/>
  <c r="M32" i="36"/>
  <c r="L32" i="36"/>
  <c r="K32" i="36"/>
  <c r="J32" i="36"/>
  <c r="I32" i="36"/>
  <c r="H32" i="36"/>
  <c r="G32" i="36"/>
  <c r="F32" i="36"/>
  <c r="E32" i="36"/>
  <c r="C32" i="36"/>
  <c r="C45" i="36" s="1"/>
  <c r="X31" i="36"/>
  <c r="W31" i="36"/>
  <c r="V31" i="36"/>
  <c r="U31" i="36"/>
  <c r="T31" i="36"/>
  <c r="S31" i="36"/>
  <c r="R31" i="36"/>
  <c r="Q31" i="36"/>
  <c r="P31" i="36"/>
  <c r="O31" i="36"/>
  <c r="N31" i="36"/>
  <c r="M31" i="36"/>
  <c r="L31" i="36"/>
  <c r="K31" i="36"/>
  <c r="J31" i="36"/>
  <c r="I31" i="36"/>
  <c r="H31" i="36"/>
  <c r="G31" i="36"/>
  <c r="F31" i="36"/>
  <c r="E31" i="36"/>
  <c r="C31" i="36"/>
  <c r="C44" i="36" s="1"/>
  <c r="X30" i="36"/>
  <c r="W30" i="36"/>
  <c r="V30" i="36"/>
  <c r="U30" i="36"/>
  <c r="T30" i="36"/>
  <c r="S30" i="36"/>
  <c r="R30" i="36"/>
  <c r="Q30" i="36"/>
  <c r="P30" i="36"/>
  <c r="O30" i="36"/>
  <c r="N30" i="36"/>
  <c r="M30" i="36"/>
  <c r="L30" i="36"/>
  <c r="K30" i="36"/>
  <c r="J30" i="36"/>
  <c r="I30" i="36"/>
  <c r="H30" i="36"/>
  <c r="G30" i="36"/>
  <c r="F30" i="36"/>
  <c r="E30" i="36"/>
  <c r="C30" i="36"/>
  <c r="C43" i="36" s="1"/>
  <c r="X29" i="36"/>
  <c r="W29" i="36"/>
  <c r="V29" i="36"/>
  <c r="U29" i="36"/>
  <c r="T29" i="36"/>
  <c r="S29" i="36"/>
  <c r="R29" i="36"/>
  <c r="Q29" i="36"/>
  <c r="P29" i="36"/>
  <c r="O29" i="36"/>
  <c r="N29" i="36"/>
  <c r="M29" i="36"/>
  <c r="L29" i="36"/>
  <c r="K29" i="36"/>
  <c r="J29" i="36"/>
  <c r="I29" i="36"/>
  <c r="H29" i="36"/>
  <c r="G29" i="36"/>
  <c r="F29" i="36"/>
  <c r="E29" i="36"/>
  <c r="C29" i="36"/>
  <c r="C42" i="36" s="1"/>
  <c r="X28" i="36"/>
  <c r="W28" i="36"/>
  <c r="V28" i="36"/>
  <c r="U28" i="36"/>
  <c r="T28" i="36"/>
  <c r="S28" i="36"/>
  <c r="R28" i="36"/>
  <c r="Q28" i="36"/>
  <c r="P28" i="36"/>
  <c r="O28" i="36"/>
  <c r="N28" i="36"/>
  <c r="M28" i="36"/>
  <c r="L28" i="36"/>
  <c r="K28" i="36"/>
  <c r="J28" i="36"/>
  <c r="I28" i="36"/>
  <c r="H28" i="36"/>
  <c r="G28" i="36"/>
  <c r="F28" i="36"/>
  <c r="E28" i="36"/>
  <c r="C28" i="36"/>
  <c r="C41" i="36" s="1"/>
  <c r="X27" i="36"/>
  <c r="W27" i="36"/>
  <c r="V27" i="36"/>
  <c r="U27" i="36"/>
  <c r="T27" i="36"/>
  <c r="S27" i="36"/>
  <c r="R27" i="36"/>
  <c r="Q27" i="36"/>
  <c r="P27" i="36"/>
  <c r="O27" i="36"/>
  <c r="N27" i="36"/>
  <c r="M27" i="36"/>
  <c r="L27" i="36"/>
  <c r="K27" i="36"/>
  <c r="J27" i="36"/>
  <c r="I27" i="36"/>
  <c r="H27" i="36"/>
  <c r="G27" i="36"/>
  <c r="F27" i="36"/>
  <c r="E27" i="36"/>
  <c r="C27" i="36"/>
  <c r="C40" i="36" s="1"/>
  <c r="C26" i="36"/>
  <c r="B26" i="36"/>
  <c r="C46" i="42" l="1"/>
  <c r="C38" i="42"/>
  <c r="C74" i="42"/>
  <c r="C66" i="42"/>
  <c r="C45" i="42"/>
  <c r="C37" i="42"/>
  <c r="C73" i="42"/>
  <c r="C65" i="42"/>
  <c r="C32" i="42"/>
  <c r="C44" i="42"/>
  <c r="C36" i="42"/>
  <c r="C72" i="42"/>
  <c r="C64" i="42"/>
  <c r="C51" i="42"/>
  <c r="C43" i="42"/>
  <c r="C35" i="42"/>
  <c r="C50" i="42"/>
  <c r="C42" i="42"/>
  <c r="C34" i="42"/>
  <c r="C33" i="42"/>
  <c r="D19" i="36"/>
  <c r="D32" i="36"/>
  <c r="D36" i="36"/>
  <c r="D18" i="36"/>
  <c r="D28" i="36"/>
  <c r="D21" i="36"/>
  <c r="D13" i="36"/>
  <c r="D11" i="36"/>
  <c r="D10" i="36"/>
  <c r="D31" i="36"/>
  <c r="D40" i="36"/>
  <c r="D9" i="36"/>
  <c r="D20" i="36"/>
  <c r="D12" i="36"/>
  <c r="D17" i="36"/>
  <c r="D35" i="36"/>
  <c r="D33" i="36"/>
  <c r="D27" i="36"/>
  <c r="D29" i="36"/>
  <c r="D30" i="36"/>
  <c r="D34" i="36"/>
  <c r="D43" i="36"/>
  <c r="D45" i="36"/>
  <c r="D46" i="36"/>
  <c r="D47" i="36"/>
  <c r="D48" i="36"/>
  <c r="D44" i="36"/>
  <c r="D41" i="36"/>
  <c r="D49" i="36"/>
  <c r="D42" i="36"/>
  <c r="D30" i="26"/>
  <c r="F30" i="26" s="1"/>
  <c r="D31" i="26"/>
  <c r="F31" i="26" s="1"/>
  <c r="D32" i="26"/>
  <c r="F32" i="26" s="1"/>
  <c r="D33" i="26"/>
  <c r="F33" i="26" s="1"/>
  <c r="D34" i="26"/>
  <c r="F34" i="26" s="1"/>
  <c r="D35" i="26"/>
  <c r="F35" i="26" s="1"/>
  <c r="D36" i="26"/>
  <c r="F36" i="26" s="1"/>
  <c r="D37" i="26"/>
  <c r="F37" i="26" s="1"/>
  <c r="D38" i="26"/>
  <c r="F38" i="26" s="1"/>
  <c r="D39" i="26"/>
  <c r="F39" i="26" s="1"/>
  <c r="D40" i="26"/>
  <c r="F40" i="26" s="1"/>
  <c r="D41" i="26"/>
  <c r="F41" i="26" s="1"/>
  <c r="D42" i="26"/>
  <c r="F42" i="26" s="1"/>
  <c r="D43" i="26"/>
  <c r="F43" i="26" s="1"/>
  <c r="D44" i="26"/>
  <c r="F44" i="26" s="1"/>
  <c r="D45" i="26"/>
  <c r="F45" i="26" s="1"/>
  <c r="D46" i="26"/>
  <c r="F46" i="26" s="1"/>
  <c r="D47" i="26"/>
  <c r="F47" i="26" s="1"/>
  <c r="D48" i="26"/>
  <c r="F48" i="26" s="1"/>
  <c r="D29" i="26"/>
  <c r="F29" i="26" s="1"/>
  <c r="G14" i="23"/>
  <c r="G13" i="23"/>
  <c r="G12" i="23"/>
  <c r="G11" i="23"/>
  <c r="F19" i="23"/>
  <c r="F18" i="23"/>
  <c r="F17" i="23"/>
  <c r="F16" i="23"/>
  <c r="F14" i="23"/>
  <c r="F13" i="23"/>
  <c r="F12" i="23"/>
  <c r="F11" i="23"/>
  <c r="F9" i="23"/>
  <c r="F8" i="23"/>
  <c r="G9" i="26"/>
  <c r="G10" i="26"/>
  <c r="G11" i="26"/>
  <c r="G12" i="26"/>
  <c r="G13" i="26"/>
  <c r="G14" i="26"/>
  <c r="G15" i="26"/>
  <c r="G16" i="26"/>
  <c r="G17" i="26"/>
  <c r="G18" i="26"/>
  <c r="G19" i="26"/>
  <c r="G20" i="26"/>
  <c r="G21" i="26"/>
  <c r="G22" i="26"/>
  <c r="G23" i="26"/>
  <c r="G24" i="26"/>
  <c r="G25" i="26"/>
  <c r="G26" i="26"/>
  <c r="G27" i="26"/>
  <c r="G29" i="26"/>
  <c r="G30" i="26"/>
  <c r="G31" i="26"/>
  <c r="G32" i="26"/>
  <c r="G33" i="26"/>
  <c r="G34" i="26"/>
  <c r="G35" i="26"/>
  <c r="G36" i="26"/>
  <c r="G37" i="26"/>
  <c r="G38" i="26"/>
  <c r="G39" i="26"/>
  <c r="G40" i="26"/>
  <c r="G41" i="26"/>
  <c r="G42" i="26"/>
  <c r="G43" i="26"/>
  <c r="G44" i="26"/>
  <c r="G45" i="26"/>
  <c r="G46" i="26"/>
  <c r="G47" i="26"/>
  <c r="G48" i="26"/>
  <c r="G50" i="26"/>
  <c r="G51" i="26"/>
  <c r="G52" i="26"/>
  <c r="G53" i="26"/>
  <c r="G54" i="26"/>
  <c r="G55" i="26"/>
  <c r="G56" i="26"/>
  <c r="G57" i="26"/>
  <c r="G58" i="26"/>
  <c r="G59" i="26"/>
  <c r="G60" i="26"/>
  <c r="G61" i="26"/>
  <c r="G62" i="26"/>
  <c r="G63" i="26"/>
  <c r="G64" i="26"/>
  <c r="G65" i="26"/>
  <c r="G66" i="26"/>
  <c r="G67" i="26"/>
  <c r="G68" i="26"/>
  <c r="G69" i="26"/>
  <c r="G71" i="26"/>
  <c r="G72" i="26"/>
  <c r="G73" i="26"/>
  <c r="G74" i="26"/>
  <c r="G75" i="26"/>
  <c r="G76" i="26"/>
  <c r="G77" i="26"/>
  <c r="G78" i="26"/>
  <c r="G79" i="26"/>
  <c r="G80" i="26"/>
  <c r="G81" i="26"/>
  <c r="G82" i="26"/>
  <c r="G83" i="26"/>
  <c r="G84" i="26"/>
  <c r="G85" i="26"/>
  <c r="G86" i="26"/>
  <c r="G87" i="26"/>
  <c r="G88" i="26"/>
  <c r="G89" i="26"/>
  <c r="G90" i="26"/>
  <c r="G92" i="26"/>
  <c r="G93" i="26"/>
  <c r="G94" i="26"/>
  <c r="G95" i="26"/>
  <c r="G96" i="26"/>
  <c r="G97" i="26"/>
  <c r="G98" i="26"/>
  <c r="G99" i="26"/>
  <c r="G100" i="26"/>
  <c r="G101" i="26"/>
  <c r="G102" i="26"/>
  <c r="G103" i="26"/>
  <c r="G104" i="26"/>
  <c r="G105" i="26"/>
  <c r="G106" i="26"/>
  <c r="G107" i="26"/>
  <c r="G108" i="26"/>
  <c r="G109" i="26"/>
  <c r="G110" i="26"/>
  <c r="G111" i="26"/>
  <c r="G8" i="26"/>
  <c r="D9" i="26"/>
  <c r="F9" i="26" s="1"/>
  <c r="D10" i="26"/>
  <c r="F10" i="26" s="1"/>
  <c r="D11" i="26"/>
  <c r="F11" i="26" s="1"/>
  <c r="D12" i="26"/>
  <c r="F12" i="26" s="1"/>
  <c r="D13" i="26"/>
  <c r="F13" i="26" s="1"/>
  <c r="D14" i="26"/>
  <c r="F14" i="26" s="1"/>
  <c r="D15" i="26"/>
  <c r="F15" i="26" s="1"/>
  <c r="D16" i="26"/>
  <c r="F16" i="26" s="1"/>
  <c r="D17" i="26"/>
  <c r="F17" i="26" s="1"/>
  <c r="D18" i="26"/>
  <c r="F18" i="26" s="1"/>
  <c r="D19" i="26"/>
  <c r="F19" i="26" s="1"/>
  <c r="D20" i="26"/>
  <c r="F20" i="26" s="1"/>
  <c r="D21" i="26"/>
  <c r="F21" i="26" s="1"/>
  <c r="D22" i="26"/>
  <c r="F22" i="26" s="1"/>
  <c r="D23" i="26"/>
  <c r="F23" i="26" s="1"/>
  <c r="D24" i="26"/>
  <c r="F24" i="26" s="1"/>
  <c r="D25" i="26"/>
  <c r="F25" i="26" s="1"/>
  <c r="D26" i="26"/>
  <c r="F26" i="26" s="1"/>
  <c r="D27" i="26"/>
  <c r="F27" i="26" s="1"/>
  <c r="D8" i="26"/>
  <c r="F8" i="26" s="1"/>
  <c r="C111" i="26"/>
  <c r="C110" i="26"/>
  <c r="C109" i="26"/>
  <c r="C108" i="26"/>
  <c r="C107" i="26"/>
  <c r="C106" i="26"/>
  <c r="C105" i="26"/>
  <c r="C104" i="26"/>
  <c r="C103" i="26"/>
  <c r="C102" i="26"/>
  <c r="C101" i="26"/>
  <c r="C100" i="26"/>
  <c r="C99" i="26"/>
  <c r="C98" i="26"/>
  <c r="C97" i="26"/>
  <c r="C96" i="26"/>
  <c r="C95" i="26"/>
  <c r="C94" i="26"/>
  <c r="C93" i="26"/>
  <c r="C92" i="26"/>
  <c r="C90" i="26"/>
  <c r="C89" i="26"/>
  <c r="C88" i="26"/>
  <c r="C87" i="26"/>
  <c r="C86" i="26"/>
  <c r="C85" i="26"/>
  <c r="C84" i="26"/>
  <c r="C83" i="26"/>
  <c r="C82" i="26"/>
  <c r="C81" i="26"/>
  <c r="C80" i="26"/>
  <c r="C79" i="26"/>
  <c r="C78" i="26"/>
  <c r="C77" i="26"/>
  <c r="C76" i="26"/>
  <c r="C75" i="26"/>
  <c r="C74" i="26"/>
  <c r="C73" i="26"/>
  <c r="C72" i="26"/>
  <c r="C71" i="26"/>
  <c r="C69" i="26"/>
  <c r="C68" i="26"/>
  <c r="C67" i="26"/>
  <c r="C66" i="26"/>
  <c r="C65" i="26"/>
  <c r="C64" i="26"/>
  <c r="C63" i="26"/>
  <c r="C62" i="26"/>
  <c r="C61" i="26"/>
  <c r="C60" i="26"/>
  <c r="C59" i="26"/>
  <c r="C58" i="26"/>
  <c r="C57" i="26"/>
  <c r="C56" i="26"/>
  <c r="C55" i="26"/>
  <c r="C54" i="26"/>
  <c r="C53" i="26"/>
  <c r="C52" i="26"/>
  <c r="C51" i="26"/>
  <c r="C50" i="26"/>
  <c r="C48" i="26"/>
  <c r="C47" i="26"/>
  <c r="C46" i="26"/>
  <c r="C45" i="26"/>
  <c r="C44" i="26"/>
  <c r="C43" i="26"/>
  <c r="C42" i="26"/>
  <c r="C41" i="26"/>
  <c r="C40" i="26"/>
  <c r="C39" i="26"/>
  <c r="C38" i="26"/>
  <c r="C37" i="26"/>
  <c r="C36" i="26"/>
  <c r="C35" i="26"/>
  <c r="C34" i="26"/>
  <c r="C33" i="26"/>
  <c r="C32" i="26"/>
  <c r="C31" i="26"/>
  <c r="C30" i="26"/>
  <c r="C29" i="26"/>
  <c r="C9" i="26"/>
  <c r="C10" i="26"/>
  <c r="C11" i="26"/>
  <c r="C12" i="26"/>
  <c r="C13" i="26"/>
  <c r="C14" i="26"/>
  <c r="C15" i="26"/>
  <c r="C16" i="26"/>
  <c r="C17" i="26"/>
  <c r="C18" i="26"/>
  <c r="C19" i="26"/>
  <c r="C20" i="26"/>
  <c r="C21" i="26"/>
  <c r="C22" i="26"/>
  <c r="C23" i="26"/>
  <c r="C24" i="26"/>
  <c r="C25" i="26"/>
  <c r="C26" i="26"/>
  <c r="C27" i="26"/>
  <c r="C8" i="26"/>
  <c r="C91" i="26"/>
  <c r="C70" i="26"/>
  <c r="C49" i="26"/>
  <c r="C28" i="26"/>
  <c r="C7" i="26"/>
  <c r="D14" i="4" l="1"/>
  <c r="C13" i="43" s="1"/>
  <c r="J14" i="25"/>
  <c r="J15" i="25"/>
  <c r="I28" i="13"/>
  <c r="F27" i="42" s="1"/>
  <c r="J28" i="13"/>
  <c r="G27" i="42" s="1"/>
  <c r="K28" i="13"/>
  <c r="H27" i="42" s="1"/>
  <c r="M28" i="13"/>
  <c r="J27" i="42" s="1"/>
  <c r="N28" i="13"/>
  <c r="K27" i="42" s="1"/>
  <c r="O28" i="13"/>
  <c r="D52" i="42" s="1"/>
  <c r="P28" i="13"/>
  <c r="E52" i="42" s="1"/>
  <c r="Q28" i="13"/>
  <c r="F52" i="42" s="1"/>
  <c r="R28" i="13"/>
  <c r="G52" i="42" s="1"/>
  <c r="S28" i="13"/>
  <c r="H52" i="42" s="1"/>
  <c r="T28" i="13"/>
  <c r="I52" i="42" s="1"/>
  <c r="U28" i="13"/>
  <c r="J52" i="42" s="1"/>
  <c r="V28" i="13"/>
  <c r="K52" i="42" s="1"/>
  <c r="W28" i="13"/>
  <c r="D77" i="42" s="1"/>
  <c r="X28" i="13"/>
  <c r="E77" i="42" s="1"/>
  <c r="Y28" i="13"/>
  <c r="F77" i="42" s="1"/>
  <c r="Z28" i="13"/>
  <c r="G77" i="42" s="1"/>
  <c r="AA28" i="13"/>
  <c r="H77" i="42" s="1"/>
  <c r="AB28" i="13"/>
  <c r="I77" i="42" s="1"/>
  <c r="AC28" i="13"/>
  <c r="J77" i="42" s="1"/>
  <c r="AD28" i="13"/>
  <c r="K77" i="42" s="1"/>
  <c r="F27" i="13"/>
  <c r="F26" i="13"/>
  <c r="F25" i="13"/>
  <c r="F24" i="13"/>
  <c r="F23" i="13"/>
  <c r="F22" i="13"/>
  <c r="F21" i="13"/>
  <c r="F20" i="13"/>
  <c r="F19" i="13"/>
  <c r="F18" i="13"/>
  <c r="F17" i="13"/>
  <c r="F16" i="13"/>
  <c r="F15" i="13"/>
  <c r="F14" i="13"/>
  <c r="F13" i="13"/>
  <c r="F12" i="13"/>
  <c r="F11" i="13"/>
  <c r="F9" i="13"/>
  <c r="E9" i="13"/>
  <c r="E29" i="2" s="1"/>
  <c r="C105" i="41" s="1"/>
  <c r="E11" i="13"/>
  <c r="G29" i="2" s="1"/>
  <c r="C259" i="41" s="1"/>
  <c r="E12" i="13"/>
  <c r="H29" i="2" s="1"/>
  <c r="C336" i="41" s="1"/>
  <c r="E13" i="13"/>
  <c r="I29" i="2" s="1"/>
  <c r="C413" i="41" s="1"/>
  <c r="E14" i="13"/>
  <c r="J29" i="2" s="1"/>
  <c r="C490" i="41" s="1"/>
  <c r="E15" i="13"/>
  <c r="K29" i="2" s="1"/>
  <c r="C567" i="41" s="1"/>
  <c r="E16" i="13"/>
  <c r="L29" i="2" s="1"/>
  <c r="C644" i="41" s="1"/>
  <c r="E17" i="13"/>
  <c r="M29" i="2" s="1"/>
  <c r="C721" i="41" s="1"/>
  <c r="E18" i="13"/>
  <c r="N29" i="2" s="1"/>
  <c r="C798" i="41" s="1"/>
  <c r="E19" i="13"/>
  <c r="O29" i="2" s="1"/>
  <c r="C875" i="41" s="1"/>
  <c r="E20" i="13"/>
  <c r="P29" i="2" s="1"/>
  <c r="C952" i="41" s="1"/>
  <c r="E21" i="13"/>
  <c r="Q29" i="2" s="1"/>
  <c r="C1029" i="41" s="1"/>
  <c r="E22" i="13"/>
  <c r="R29" i="2" s="1"/>
  <c r="C1106" i="41" s="1"/>
  <c r="E23" i="13"/>
  <c r="S29" i="2" s="1"/>
  <c r="C1183" i="41" s="1"/>
  <c r="E24" i="13"/>
  <c r="T29" i="2" s="1"/>
  <c r="C1260" i="41" s="1"/>
  <c r="E25" i="13"/>
  <c r="U29" i="2" s="1"/>
  <c r="C1337" i="41" s="1"/>
  <c r="E26" i="13"/>
  <c r="V29" i="2" s="1"/>
  <c r="C1414" i="41" s="1"/>
  <c r="E27" i="13"/>
  <c r="W29" i="2" s="1"/>
  <c r="C1491" i="41" s="1"/>
  <c r="D3" i="2"/>
  <c r="C3" i="22"/>
  <c r="C3" i="26"/>
  <c r="C3" i="33"/>
  <c r="C3" i="31"/>
  <c r="C3" i="13"/>
  <c r="C3" i="19"/>
  <c r="C3" i="25"/>
  <c r="C3" i="34"/>
  <c r="C3" i="12"/>
  <c r="C3" i="10"/>
  <c r="C3" i="18"/>
  <c r="C3" i="4"/>
  <c r="C3" i="23"/>
  <c r="D3" i="9"/>
  <c r="C3" i="6"/>
  <c r="C3" i="17"/>
  <c r="F8" i="25" l="1"/>
  <c r="I8" i="25"/>
  <c r="G8" i="25"/>
  <c r="H8" i="25"/>
  <c r="B43" i="4"/>
  <c r="B35" i="36" s="1"/>
  <c r="B48" i="36" s="1"/>
  <c r="B42" i="4"/>
  <c r="B34" i="36" s="1"/>
  <c r="B47" i="36" s="1"/>
  <c r="B41" i="4"/>
  <c r="B33" i="36" s="1"/>
  <c r="B46" i="36" s="1"/>
  <c r="B40" i="4"/>
  <c r="B32" i="36" s="1"/>
  <c r="B45" i="36" s="1"/>
  <c r="B39" i="4"/>
  <c r="B31" i="36" s="1"/>
  <c r="B44" i="36" s="1"/>
  <c r="B38" i="4"/>
  <c r="B30" i="36" s="1"/>
  <c r="B43" i="36" s="1"/>
  <c r="B44" i="4"/>
  <c r="B36" i="36" s="1"/>
  <c r="B49" i="36" s="1"/>
  <c r="B37" i="4"/>
  <c r="B29" i="36" s="1"/>
  <c r="B42" i="36" s="1"/>
  <c r="B36" i="4"/>
  <c r="B28" i="36" s="1"/>
  <c r="B41" i="36" s="1"/>
  <c r="D13" i="9"/>
  <c r="D8" i="10"/>
  <c r="O8" i="10" s="1"/>
  <c r="D9" i="10"/>
  <c r="O9" i="10" s="1"/>
  <c r="D10" i="10"/>
  <c r="O10" i="10" s="1"/>
  <c r="D11" i="10"/>
  <c r="O11" i="10" s="1"/>
  <c r="D12" i="10"/>
  <c r="O12" i="10" s="1"/>
  <c r="D13" i="10"/>
  <c r="O13" i="10" s="1"/>
  <c r="D14" i="10"/>
  <c r="O14" i="10" s="1"/>
  <c r="D15" i="10"/>
  <c r="O15" i="10" s="1"/>
  <c r="D16" i="10"/>
  <c r="O16" i="10" s="1"/>
  <c r="D17" i="10"/>
  <c r="O17" i="10" s="1"/>
  <c r="D18" i="10"/>
  <c r="O18" i="10" s="1"/>
  <c r="D19" i="10"/>
  <c r="O19" i="10" s="1"/>
  <c r="D20" i="10"/>
  <c r="O20" i="10" s="1"/>
  <c r="D21" i="10"/>
  <c r="O21" i="10" s="1"/>
  <c r="D22" i="10"/>
  <c r="O22" i="10" s="1"/>
  <c r="D23" i="10"/>
  <c r="O23" i="10" s="1"/>
  <c r="D24" i="10"/>
  <c r="O24" i="10" s="1"/>
  <c r="D25" i="10"/>
  <c r="O25" i="10" s="1"/>
  <c r="D26" i="10"/>
  <c r="O26" i="10" s="1"/>
  <c r="D7" i="10"/>
  <c r="O7" i="10" s="1"/>
  <c r="C12" i="38" l="1"/>
  <c r="B35" i="4"/>
  <c r="B27" i="36" s="1"/>
  <c r="B40" i="36" s="1"/>
  <c r="D15" i="4"/>
  <c r="C14" i="43" s="1"/>
  <c r="C15" i="43" s="1"/>
  <c r="C9" i="10" l="1"/>
  <c r="E8" i="18"/>
  <c r="E9" i="18"/>
  <c r="E10" i="18"/>
  <c r="E11" i="18"/>
  <c r="E12" i="18"/>
  <c r="E13" i="18"/>
  <c r="E14" i="18"/>
  <c r="E15" i="18"/>
  <c r="E16" i="18"/>
  <c r="E17" i="18"/>
  <c r="E18" i="18"/>
  <c r="E19" i="18"/>
  <c r="E20" i="18"/>
  <c r="E21" i="18"/>
  <c r="E22" i="18"/>
  <c r="E23" i="18"/>
  <c r="E24" i="18"/>
  <c r="E25" i="18"/>
  <c r="E26" i="18"/>
  <c r="E7" i="18"/>
  <c r="F8" i="18"/>
  <c r="D9" i="13" s="1"/>
  <c r="AE9" i="13" s="1"/>
  <c r="F9" i="18"/>
  <c r="D10" i="13" s="1"/>
  <c r="F10" i="18"/>
  <c r="D11" i="13" s="1"/>
  <c r="AE11" i="13" s="1"/>
  <c r="F11" i="18"/>
  <c r="D12" i="13" s="1"/>
  <c r="AE12" i="13" s="1"/>
  <c r="F12" i="18"/>
  <c r="D13" i="13" s="1"/>
  <c r="AE13" i="13" s="1"/>
  <c r="F13" i="18"/>
  <c r="D14" i="13" s="1"/>
  <c r="AE14" i="13" s="1"/>
  <c r="F14" i="18"/>
  <c r="D15" i="13" s="1"/>
  <c r="AE15" i="13" s="1"/>
  <c r="F15" i="18"/>
  <c r="D16" i="13" s="1"/>
  <c r="AE16" i="13" s="1"/>
  <c r="F16" i="18"/>
  <c r="D17" i="13" s="1"/>
  <c r="AE17" i="13" s="1"/>
  <c r="F17" i="18"/>
  <c r="D18" i="13" s="1"/>
  <c r="AE18" i="13" s="1"/>
  <c r="F18" i="18"/>
  <c r="D19" i="13" s="1"/>
  <c r="AE19" i="13" s="1"/>
  <c r="F19" i="18"/>
  <c r="D20" i="13" s="1"/>
  <c r="AE20" i="13" s="1"/>
  <c r="F20" i="18"/>
  <c r="D21" i="13" s="1"/>
  <c r="AE21" i="13" s="1"/>
  <c r="F21" i="18"/>
  <c r="D22" i="13" s="1"/>
  <c r="AE22" i="13" s="1"/>
  <c r="F22" i="18"/>
  <c r="D23" i="13" s="1"/>
  <c r="AE23" i="13" s="1"/>
  <c r="F23" i="18"/>
  <c r="D24" i="13" s="1"/>
  <c r="AE24" i="13" s="1"/>
  <c r="F24" i="18"/>
  <c r="D25" i="13" s="1"/>
  <c r="AE25" i="13" s="1"/>
  <c r="F25" i="18"/>
  <c r="D26" i="13" s="1"/>
  <c r="AE26" i="13" s="1"/>
  <c r="F26" i="18"/>
  <c r="D27" i="13" s="1"/>
  <c r="AE27" i="13" s="1"/>
  <c r="F7" i="18"/>
  <c r="D8" i="13" s="1"/>
  <c r="W234" i="22"/>
  <c r="V234" i="22"/>
  <c r="U234" i="22"/>
  <c r="T234" i="22"/>
  <c r="S234" i="22"/>
  <c r="R234" i="22"/>
  <c r="Q234" i="22"/>
  <c r="P234" i="22"/>
  <c r="O234" i="22"/>
  <c r="N234" i="22"/>
  <c r="M234" i="22"/>
  <c r="L234" i="22"/>
  <c r="K234" i="22"/>
  <c r="J234" i="22"/>
  <c r="I234" i="22"/>
  <c r="H234" i="22"/>
  <c r="G234" i="22"/>
  <c r="F234" i="22"/>
  <c r="E234" i="22"/>
  <c r="W218" i="22"/>
  <c r="V218" i="22"/>
  <c r="U218" i="22"/>
  <c r="T218" i="22"/>
  <c r="S218" i="22"/>
  <c r="R218" i="22"/>
  <c r="Q218" i="22"/>
  <c r="P218" i="22"/>
  <c r="O218" i="22"/>
  <c r="N218" i="22"/>
  <c r="M218" i="22"/>
  <c r="L218" i="22"/>
  <c r="K218" i="22"/>
  <c r="J218" i="22"/>
  <c r="I218" i="22"/>
  <c r="H218" i="22"/>
  <c r="G218" i="22"/>
  <c r="F218" i="22"/>
  <c r="E218" i="22"/>
  <c r="W202" i="22"/>
  <c r="V202" i="22"/>
  <c r="U202" i="22"/>
  <c r="T202" i="22"/>
  <c r="S202" i="22"/>
  <c r="R202" i="22"/>
  <c r="Q202" i="22"/>
  <c r="P202" i="22"/>
  <c r="O202" i="22"/>
  <c r="N202" i="22"/>
  <c r="M202" i="22"/>
  <c r="L202" i="22"/>
  <c r="K202" i="22"/>
  <c r="J202" i="22"/>
  <c r="I202" i="22"/>
  <c r="H202" i="22"/>
  <c r="G202" i="22"/>
  <c r="F202" i="22"/>
  <c r="E202" i="22"/>
  <c r="W186" i="22"/>
  <c r="V186" i="22"/>
  <c r="U186" i="22"/>
  <c r="T186" i="22"/>
  <c r="S186" i="22"/>
  <c r="R186" i="22"/>
  <c r="Q186" i="22"/>
  <c r="P186" i="22"/>
  <c r="O186" i="22"/>
  <c r="N186" i="22"/>
  <c r="M186" i="22"/>
  <c r="L186" i="22"/>
  <c r="K186" i="22"/>
  <c r="J186" i="22"/>
  <c r="I186" i="22"/>
  <c r="H186" i="22"/>
  <c r="G186" i="22"/>
  <c r="F186" i="22"/>
  <c r="E186" i="22"/>
  <c r="W170" i="22"/>
  <c r="V170" i="22"/>
  <c r="U170" i="22"/>
  <c r="T170" i="22"/>
  <c r="S170" i="22"/>
  <c r="R170" i="22"/>
  <c r="Q170" i="22"/>
  <c r="P170" i="22"/>
  <c r="O170" i="22"/>
  <c r="N170" i="22"/>
  <c r="M170" i="22"/>
  <c r="L170" i="22"/>
  <c r="K170" i="22"/>
  <c r="J170" i="22"/>
  <c r="I170" i="22"/>
  <c r="H170" i="22"/>
  <c r="G170" i="22"/>
  <c r="F170" i="22"/>
  <c r="E170" i="22"/>
  <c r="W154" i="22"/>
  <c r="V154" i="22"/>
  <c r="U154" i="22"/>
  <c r="T154" i="22"/>
  <c r="S154" i="22"/>
  <c r="R154" i="22"/>
  <c r="Q154" i="22"/>
  <c r="P154" i="22"/>
  <c r="O154" i="22"/>
  <c r="N154" i="22"/>
  <c r="M154" i="22"/>
  <c r="L154" i="22"/>
  <c r="K154" i="22"/>
  <c r="J154" i="22"/>
  <c r="I154" i="22"/>
  <c r="H154" i="22"/>
  <c r="G154" i="22"/>
  <c r="F154" i="22"/>
  <c r="E154" i="22"/>
  <c r="W138" i="22"/>
  <c r="V138" i="22"/>
  <c r="U138" i="22"/>
  <c r="T138" i="22"/>
  <c r="S138" i="22"/>
  <c r="R138" i="22"/>
  <c r="Q138" i="22"/>
  <c r="P138" i="22"/>
  <c r="O138" i="22"/>
  <c r="N138" i="22"/>
  <c r="M138" i="22"/>
  <c r="L138" i="22"/>
  <c r="K138" i="22"/>
  <c r="J138" i="22"/>
  <c r="I138" i="22"/>
  <c r="H138" i="22"/>
  <c r="G138" i="22"/>
  <c r="F138" i="22"/>
  <c r="E138" i="22"/>
  <c r="W122" i="22"/>
  <c r="V122" i="22"/>
  <c r="U122" i="22"/>
  <c r="T122" i="22"/>
  <c r="S122" i="22"/>
  <c r="R122" i="22"/>
  <c r="Q122" i="22"/>
  <c r="P122" i="22"/>
  <c r="O122" i="22"/>
  <c r="N122" i="22"/>
  <c r="M122" i="22"/>
  <c r="L122" i="22"/>
  <c r="K122" i="22"/>
  <c r="J122" i="22"/>
  <c r="I122" i="22"/>
  <c r="H122" i="22"/>
  <c r="G122" i="22"/>
  <c r="F122" i="22"/>
  <c r="E122" i="22"/>
  <c r="W106" i="22"/>
  <c r="V106" i="22"/>
  <c r="U106" i="22"/>
  <c r="T106" i="22"/>
  <c r="S106" i="22"/>
  <c r="R106" i="22"/>
  <c r="Q106" i="22"/>
  <c r="P106" i="22"/>
  <c r="O106" i="22"/>
  <c r="N106" i="22"/>
  <c r="M106" i="22"/>
  <c r="L106" i="22"/>
  <c r="K106" i="22"/>
  <c r="J106" i="22"/>
  <c r="I106" i="22"/>
  <c r="H106" i="22"/>
  <c r="G106" i="22"/>
  <c r="F106" i="22"/>
  <c r="E106" i="22"/>
  <c r="W90" i="22"/>
  <c r="V90" i="22"/>
  <c r="U90" i="22"/>
  <c r="T90" i="22"/>
  <c r="S90" i="22"/>
  <c r="R90" i="22"/>
  <c r="Q90" i="22"/>
  <c r="P90" i="22"/>
  <c r="O90" i="22"/>
  <c r="N90" i="22"/>
  <c r="M90" i="22"/>
  <c r="L90" i="22"/>
  <c r="K90" i="22"/>
  <c r="J90" i="22"/>
  <c r="I90" i="22"/>
  <c r="H90" i="22"/>
  <c r="G90" i="22"/>
  <c r="F90" i="22"/>
  <c r="E90" i="22"/>
  <c r="W74" i="22"/>
  <c r="D111" i="26" s="1"/>
  <c r="V74" i="22"/>
  <c r="D110" i="26" s="1"/>
  <c r="U74" i="22"/>
  <c r="D109" i="26" s="1"/>
  <c r="T74" i="22"/>
  <c r="D108" i="26" s="1"/>
  <c r="S74" i="22"/>
  <c r="D107" i="26" s="1"/>
  <c r="R74" i="22"/>
  <c r="D106" i="26" s="1"/>
  <c r="Q74" i="22"/>
  <c r="D105" i="26" s="1"/>
  <c r="P74" i="22"/>
  <c r="D104" i="26" s="1"/>
  <c r="O74" i="22"/>
  <c r="D103" i="26" s="1"/>
  <c r="N74" i="22"/>
  <c r="D102" i="26" s="1"/>
  <c r="M74" i="22"/>
  <c r="D101" i="26" s="1"/>
  <c r="L74" i="22"/>
  <c r="D100" i="26" s="1"/>
  <c r="K74" i="22"/>
  <c r="D99" i="26" s="1"/>
  <c r="J74" i="22"/>
  <c r="D98" i="26" s="1"/>
  <c r="I74" i="22"/>
  <c r="D97" i="26" s="1"/>
  <c r="H74" i="22"/>
  <c r="D96" i="26" s="1"/>
  <c r="G74" i="22"/>
  <c r="D95" i="26" s="1"/>
  <c r="F74" i="22"/>
  <c r="D94" i="26" s="1"/>
  <c r="E74" i="22"/>
  <c r="D93" i="26" s="1"/>
  <c r="W58" i="22"/>
  <c r="D90" i="26" s="1"/>
  <c r="F90" i="26" s="1"/>
  <c r="V58" i="22"/>
  <c r="D89" i="26" s="1"/>
  <c r="F89" i="26" s="1"/>
  <c r="U58" i="22"/>
  <c r="D88" i="26" s="1"/>
  <c r="F88" i="26" s="1"/>
  <c r="T58" i="22"/>
  <c r="D87" i="26" s="1"/>
  <c r="F87" i="26" s="1"/>
  <c r="S58" i="22"/>
  <c r="D86" i="26" s="1"/>
  <c r="F86" i="26" s="1"/>
  <c r="R58" i="22"/>
  <c r="D85" i="26" s="1"/>
  <c r="F85" i="26" s="1"/>
  <c r="Q58" i="22"/>
  <c r="D84" i="26" s="1"/>
  <c r="F84" i="26" s="1"/>
  <c r="P58" i="22"/>
  <c r="D83" i="26" s="1"/>
  <c r="F83" i="26" s="1"/>
  <c r="O58" i="22"/>
  <c r="D82" i="26" s="1"/>
  <c r="F82" i="26" s="1"/>
  <c r="N58" i="22"/>
  <c r="D81" i="26" s="1"/>
  <c r="F81" i="26" s="1"/>
  <c r="M58" i="22"/>
  <c r="D80" i="26" s="1"/>
  <c r="F80" i="26" s="1"/>
  <c r="L58" i="22"/>
  <c r="D79" i="26" s="1"/>
  <c r="F79" i="26" s="1"/>
  <c r="K58" i="22"/>
  <c r="D78" i="26" s="1"/>
  <c r="F78" i="26" s="1"/>
  <c r="J58" i="22"/>
  <c r="D77" i="26" s="1"/>
  <c r="F77" i="26" s="1"/>
  <c r="I58" i="22"/>
  <c r="D76" i="26" s="1"/>
  <c r="F76" i="26" s="1"/>
  <c r="H58" i="22"/>
  <c r="D75" i="26" s="1"/>
  <c r="F75" i="26" s="1"/>
  <c r="G58" i="22"/>
  <c r="D74" i="26" s="1"/>
  <c r="F74" i="26" s="1"/>
  <c r="F58" i="22"/>
  <c r="D73" i="26" s="1"/>
  <c r="F73" i="26" s="1"/>
  <c r="E58" i="22"/>
  <c r="D72" i="26" s="1"/>
  <c r="F72" i="26" s="1"/>
  <c r="W42" i="22"/>
  <c r="D69" i="26" s="1"/>
  <c r="F69" i="26" s="1"/>
  <c r="V42" i="22"/>
  <c r="D68" i="26" s="1"/>
  <c r="F68" i="26" s="1"/>
  <c r="U42" i="22"/>
  <c r="D67" i="26" s="1"/>
  <c r="F67" i="26" s="1"/>
  <c r="T42" i="22"/>
  <c r="D66" i="26" s="1"/>
  <c r="F66" i="26" s="1"/>
  <c r="S42" i="22"/>
  <c r="D65" i="26" s="1"/>
  <c r="F65" i="26" s="1"/>
  <c r="R42" i="22"/>
  <c r="D64" i="26" s="1"/>
  <c r="F64" i="26" s="1"/>
  <c r="Q42" i="22"/>
  <c r="D63" i="26" s="1"/>
  <c r="F63" i="26" s="1"/>
  <c r="P42" i="22"/>
  <c r="D62" i="26" s="1"/>
  <c r="F62" i="26" s="1"/>
  <c r="O42" i="22"/>
  <c r="D61" i="26" s="1"/>
  <c r="F61" i="26" s="1"/>
  <c r="N42" i="22"/>
  <c r="D60" i="26" s="1"/>
  <c r="F60" i="26" s="1"/>
  <c r="M42" i="22"/>
  <c r="D59" i="26" s="1"/>
  <c r="F59" i="26" s="1"/>
  <c r="L42" i="22"/>
  <c r="D58" i="26" s="1"/>
  <c r="F58" i="26" s="1"/>
  <c r="K42" i="22"/>
  <c r="D57" i="26" s="1"/>
  <c r="F57" i="26" s="1"/>
  <c r="J42" i="22"/>
  <c r="D56" i="26" s="1"/>
  <c r="F56" i="26" s="1"/>
  <c r="I42" i="22"/>
  <c r="D55" i="26" s="1"/>
  <c r="F55" i="26" s="1"/>
  <c r="H42" i="22"/>
  <c r="D54" i="26" s="1"/>
  <c r="F54" i="26" s="1"/>
  <c r="G42" i="22"/>
  <c r="D53" i="26" s="1"/>
  <c r="F53" i="26" s="1"/>
  <c r="F42" i="22"/>
  <c r="D52" i="26" s="1"/>
  <c r="F52" i="26" s="1"/>
  <c r="E42" i="22"/>
  <c r="D51" i="26" s="1"/>
  <c r="F51" i="26" s="1"/>
  <c r="W24" i="22"/>
  <c r="V24" i="22"/>
  <c r="U24" i="22"/>
  <c r="T24" i="22"/>
  <c r="S24" i="22"/>
  <c r="R24" i="22"/>
  <c r="Q24" i="22"/>
  <c r="P24" i="22"/>
  <c r="O24" i="22"/>
  <c r="N24" i="22"/>
  <c r="M24" i="22"/>
  <c r="L24" i="22"/>
  <c r="K24" i="22"/>
  <c r="J24" i="22"/>
  <c r="I24" i="22"/>
  <c r="H24" i="22"/>
  <c r="G24" i="22"/>
  <c r="F24" i="22"/>
  <c r="E24" i="22"/>
  <c r="W8" i="22"/>
  <c r="V8" i="22"/>
  <c r="U8" i="22"/>
  <c r="T8" i="22"/>
  <c r="S8" i="22"/>
  <c r="R8" i="22"/>
  <c r="Q8" i="22"/>
  <c r="P8" i="22"/>
  <c r="O8" i="22"/>
  <c r="N8" i="22"/>
  <c r="M8" i="22"/>
  <c r="L8" i="22"/>
  <c r="K8" i="22"/>
  <c r="J8" i="22"/>
  <c r="I8" i="22"/>
  <c r="H8" i="22"/>
  <c r="G8" i="22"/>
  <c r="F8" i="22"/>
  <c r="E8" i="22"/>
  <c r="D234" i="22"/>
  <c r="D218" i="22"/>
  <c r="D202" i="22"/>
  <c r="D186" i="22"/>
  <c r="D170" i="22"/>
  <c r="D154" i="22"/>
  <c r="D138" i="22"/>
  <c r="D122" i="22"/>
  <c r="D106" i="22"/>
  <c r="D90" i="22"/>
  <c r="D74" i="22"/>
  <c r="D92" i="26" s="1"/>
  <c r="D58" i="22"/>
  <c r="D71" i="26" s="1"/>
  <c r="F71" i="26" s="1"/>
  <c r="D42" i="22"/>
  <c r="D50" i="26" s="1"/>
  <c r="F50" i="26" s="1"/>
  <c r="D24" i="22"/>
  <c r="D8" i="22"/>
  <c r="C24" i="34"/>
  <c r="E24" i="34" s="1"/>
  <c r="C8" i="13"/>
  <c r="C17" i="13"/>
  <c r="C18" i="13"/>
  <c r="C19" i="13"/>
  <c r="C20" i="13"/>
  <c r="C21" i="13"/>
  <c r="C22" i="13"/>
  <c r="C23" i="13"/>
  <c r="C24" i="13"/>
  <c r="C25" i="13"/>
  <c r="C26" i="13"/>
  <c r="C9" i="13"/>
  <c r="C27" i="13"/>
  <c r="C10" i="13"/>
  <c r="C11" i="13"/>
  <c r="C12" i="13"/>
  <c r="C13" i="13"/>
  <c r="C14" i="13"/>
  <c r="C15" i="13"/>
  <c r="C16" i="13"/>
  <c r="D41" i="5"/>
  <c r="C13" i="34"/>
  <c r="E13" i="34" s="1"/>
  <c r="C18" i="34"/>
  <c r="E18" i="34" s="1"/>
  <c r="D37" i="5"/>
  <c r="D36" i="5"/>
  <c r="E9" i="33"/>
  <c r="E20" i="33" s="1"/>
  <c r="F9" i="33"/>
  <c r="F20" i="33" s="1"/>
  <c r="G9" i="33"/>
  <c r="G20" i="33" s="1"/>
  <c r="H9" i="33"/>
  <c r="H20" i="33" s="1"/>
  <c r="I9" i="33"/>
  <c r="I20" i="33" s="1"/>
  <c r="J9" i="33"/>
  <c r="J20" i="33" s="1"/>
  <c r="K9" i="33"/>
  <c r="K20" i="33" s="1"/>
  <c r="L9" i="33"/>
  <c r="L20" i="33" s="1"/>
  <c r="M9" i="33"/>
  <c r="M20" i="33" s="1"/>
  <c r="N9" i="33"/>
  <c r="N20" i="33" s="1"/>
  <c r="O9" i="33"/>
  <c r="O20" i="33" s="1"/>
  <c r="P9" i="33"/>
  <c r="P20" i="33" s="1"/>
  <c r="Q9" i="33"/>
  <c r="Q20" i="33" s="1"/>
  <c r="R9" i="33"/>
  <c r="R20" i="33" s="1"/>
  <c r="S9" i="33"/>
  <c r="S20" i="33" s="1"/>
  <c r="T9" i="33"/>
  <c r="T20" i="33" s="1"/>
  <c r="U9" i="33"/>
  <c r="U20" i="33" s="1"/>
  <c r="V9" i="33"/>
  <c r="V20" i="33" s="1"/>
  <c r="W9" i="33"/>
  <c r="W20" i="33" s="1"/>
  <c r="E10" i="33"/>
  <c r="E22" i="33" s="1"/>
  <c r="F10" i="33"/>
  <c r="F22" i="33" s="1"/>
  <c r="G10" i="33"/>
  <c r="G22" i="33" s="1"/>
  <c r="H10" i="33"/>
  <c r="H22" i="33" s="1"/>
  <c r="I10" i="33"/>
  <c r="I22" i="33" s="1"/>
  <c r="J10" i="33"/>
  <c r="J22" i="33" s="1"/>
  <c r="K10" i="33"/>
  <c r="K22" i="33" s="1"/>
  <c r="L10" i="33"/>
  <c r="L22" i="33" s="1"/>
  <c r="M10" i="33"/>
  <c r="M22" i="33" s="1"/>
  <c r="N10" i="33"/>
  <c r="N22" i="33" s="1"/>
  <c r="O10" i="33"/>
  <c r="O22" i="33" s="1"/>
  <c r="P10" i="33"/>
  <c r="P22" i="33" s="1"/>
  <c r="Q10" i="33"/>
  <c r="Q22" i="33" s="1"/>
  <c r="R10" i="33"/>
  <c r="R22" i="33" s="1"/>
  <c r="S10" i="33"/>
  <c r="S22" i="33" s="1"/>
  <c r="T10" i="33"/>
  <c r="T22" i="33" s="1"/>
  <c r="U10" i="33"/>
  <c r="U22" i="33" s="1"/>
  <c r="V10" i="33"/>
  <c r="V22" i="33" s="1"/>
  <c r="W10" i="33"/>
  <c r="W22" i="33" s="1"/>
  <c r="D10" i="33"/>
  <c r="D9" i="33"/>
  <c r="B234" i="22"/>
  <c r="B218" i="22"/>
  <c r="B202" i="22"/>
  <c r="B186" i="22"/>
  <c r="B170" i="22"/>
  <c r="B154" i="22"/>
  <c r="B138" i="22"/>
  <c r="B122" i="22"/>
  <c r="B106" i="22"/>
  <c r="B90" i="22"/>
  <c r="B74" i="22"/>
  <c r="B58" i="22"/>
  <c r="B42" i="22"/>
  <c r="B24" i="22"/>
  <c r="E8" i="33"/>
  <c r="F8" i="33"/>
  <c r="G8" i="33"/>
  <c r="H8" i="33"/>
  <c r="I8" i="33"/>
  <c r="J8" i="33"/>
  <c r="K8" i="33"/>
  <c r="L8" i="33"/>
  <c r="M8" i="33"/>
  <c r="N8" i="33"/>
  <c r="O8" i="33"/>
  <c r="P8" i="33"/>
  <c r="Q8" i="33"/>
  <c r="R8" i="33"/>
  <c r="S8" i="33"/>
  <c r="T8" i="33"/>
  <c r="U8" i="33"/>
  <c r="V8" i="33"/>
  <c r="W8" i="33"/>
  <c r="B10" i="33"/>
  <c r="B9" i="33"/>
  <c r="D8" i="33"/>
  <c r="E159" i="31"/>
  <c r="D159" i="31"/>
  <c r="E151" i="31"/>
  <c r="D151" i="31"/>
  <c r="E143" i="31"/>
  <c r="D143" i="31"/>
  <c r="E135" i="31"/>
  <c r="D135" i="31"/>
  <c r="E127" i="31"/>
  <c r="D127" i="31"/>
  <c r="E119" i="31"/>
  <c r="D119" i="31"/>
  <c r="E111" i="31"/>
  <c r="D111" i="31"/>
  <c r="E103" i="31"/>
  <c r="D103" i="31"/>
  <c r="E95" i="31"/>
  <c r="D95" i="31"/>
  <c r="E87" i="31"/>
  <c r="D87" i="31"/>
  <c r="E79" i="31"/>
  <c r="D79" i="31"/>
  <c r="E71" i="31"/>
  <c r="D71" i="31"/>
  <c r="E63" i="31"/>
  <c r="D63" i="31"/>
  <c r="E55" i="31"/>
  <c r="D55" i="31"/>
  <c r="E47" i="31"/>
  <c r="D47" i="31"/>
  <c r="E39" i="31"/>
  <c r="D39" i="31"/>
  <c r="E31" i="31"/>
  <c r="D31" i="31"/>
  <c r="E23" i="31"/>
  <c r="D23" i="31"/>
  <c r="E15" i="31"/>
  <c r="D15" i="31"/>
  <c r="E7" i="31"/>
  <c r="D7" i="31"/>
  <c r="A69" i="11"/>
  <c r="A70" i="11"/>
  <c r="A71" i="11"/>
  <c r="A72" i="11"/>
  <c r="A73" i="11"/>
  <c r="A74" i="11"/>
  <c r="A75" i="11"/>
  <c r="A76" i="11"/>
  <c r="A77" i="11"/>
  <c r="A78" i="11"/>
  <c r="A79" i="11"/>
  <c r="A80" i="11"/>
  <c r="A81" i="11"/>
  <c r="A82" i="11"/>
  <c r="A83" i="11"/>
  <c r="A84" i="11"/>
  <c r="A85" i="11"/>
  <c r="A86" i="11"/>
  <c r="A87" i="11"/>
  <c r="A68" i="11"/>
  <c r="C15" i="14"/>
  <c r="C4" i="43" s="1"/>
  <c r="N13" i="9"/>
  <c r="O13" i="9"/>
  <c r="P13" i="9"/>
  <c r="Q13" i="9"/>
  <c r="R13" i="9"/>
  <c r="S13" i="9"/>
  <c r="T13" i="9"/>
  <c r="U13" i="9"/>
  <c r="V13" i="9"/>
  <c r="W13" i="9"/>
  <c r="E7" i="2"/>
  <c r="C83" i="41" s="1"/>
  <c r="F7" i="2"/>
  <c r="C160" i="41" s="1"/>
  <c r="G7" i="2"/>
  <c r="C237" i="41" s="1"/>
  <c r="H7" i="2"/>
  <c r="C314" i="41" s="1"/>
  <c r="I7" i="2"/>
  <c r="C391" i="41" s="1"/>
  <c r="J7" i="2"/>
  <c r="C468" i="41" s="1"/>
  <c r="K7" i="2"/>
  <c r="C545" i="41" s="1"/>
  <c r="L7" i="2"/>
  <c r="C622" i="41" s="1"/>
  <c r="M7" i="2"/>
  <c r="C699" i="41" s="1"/>
  <c r="N7" i="2"/>
  <c r="C776" i="41" s="1"/>
  <c r="O7" i="2"/>
  <c r="C853" i="41" s="1"/>
  <c r="P7" i="2"/>
  <c r="C930" i="41" s="1"/>
  <c r="Q7" i="2"/>
  <c r="C1007" i="41" s="1"/>
  <c r="R7" i="2"/>
  <c r="C1084" i="41" s="1"/>
  <c r="S7" i="2"/>
  <c r="C1161" i="41" s="1"/>
  <c r="T7" i="2"/>
  <c r="C1238" i="41" s="1"/>
  <c r="U7" i="2"/>
  <c r="C1315" i="41" s="1"/>
  <c r="V7" i="2"/>
  <c r="C1392" i="41" s="1"/>
  <c r="W7" i="2"/>
  <c r="C1469" i="41" s="1"/>
  <c r="D7" i="2"/>
  <c r="C6" i="41" s="1"/>
  <c r="G8" i="2"/>
  <c r="C238" i="41" s="1"/>
  <c r="H8" i="2"/>
  <c r="C315" i="41" s="1"/>
  <c r="I8" i="2"/>
  <c r="C392" i="41" s="1"/>
  <c r="J8" i="2"/>
  <c r="C469" i="41" s="1"/>
  <c r="K8" i="2"/>
  <c r="C546" i="41" s="1"/>
  <c r="L8" i="2"/>
  <c r="C623" i="41" s="1"/>
  <c r="M8" i="2"/>
  <c r="C700" i="41" s="1"/>
  <c r="N8" i="2"/>
  <c r="C777" i="41" s="1"/>
  <c r="O8" i="2"/>
  <c r="C854" i="41" s="1"/>
  <c r="P8" i="2"/>
  <c r="C931" i="41" s="1"/>
  <c r="Q8" i="2"/>
  <c r="C1008" i="41" s="1"/>
  <c r="R8" i="2"/>
  <c r="C1085" i="41" s="1"/>
  <c r="S8" i="2"/>
  <c r="C1162" i="41" s="1"/>
  <c r="T8" i="2"/>
  <c r="C1239" i="41" s="1"/>
  <c r="U8" i="2"/>
  <c r="C1316" i="41" s="1"/>
  <c r="V8" i="2"/>
  <c r="C1393" i="41" s="1"/>
  <c r="W8" i="2"/>
  <c r="C1470" i="41" s="1"/>
  <c r="E19" i="33" l="1"/>
  <c r="Q16" i="33"/>
  <c r="Q21" i="33"/>
  <c r="I16" i="33"/>
  <c r="I21" i="33"/>
  <c r="T12" i="33"/>
  <c r="T19" i="33"/>
  <c r="L12" i="33"/>
  <c r="L19" i="33"/>
  <c r="P18" i="33"/>
  <c r="P21" i="33"/>
  <c r="H18" i="33"/>
  <c r="H21" i="33"/>
  <c r="S12" i="33"/>
  <c r="S19" i="33"/>
  <c r="K12" i="33"/>
  <c r="K19" i="33"/>
  <c r="U14" i="33"/>
  <c r="U19" i="33"/>
  <c r="W16" i="33"/>
  <c r="W21" i="33"/>
  <c r="O16" i="33"/>
  <c r="O21" i="33"/>
  <c r="G16" i="33"/>
  <c r="G21" i="33"/>
  <c r="R12" i="33"/>
  <c r="R19" i="33"/>
  <c r="J12" i="33"/>
  <c r="J19" i="33"/>
  <c r="V17" i="33"/>
  <c r="V21" i="33"/>
  <c r="N17" i="33"/>
  <c r="N21" i="33"/>
  <c r="F17" i="33"/>
  <c r="F21" i="33"/>
  <c r="Q12" i="33"/>
  <c r="Q19" i="33"/>
  <c r="I14" i="33"/>
  <c r="I19" i="33"/>
  <c r="J18" i="33"/>
  <c r="J21" i="33"/>
  <c r="U17" i="33"/>
  <c r="U21" i="33"/>
  <c r="M17" i="33"/>
  <c r="M21" i="33"/>
  <c r="E21" i="33"/>
  <c r="P12" i="33"/>
  <c r="P19" i="33"/>
  <c r="H12" i="33"/>
  <c r="H19" i="33"/>
  <c r="R18" i="33"/>
  <c r="R21" i="33"/>
  <c r="T17" i="33"/>
  <c r="T21" i="33"/>
  <c r="L17" i="33"/>
  <c r="L21" i="33"/>
  <c r="W13" i="33"/>
  <c r="W19" i="33"/>
  <c r="O13" i="33"/>
  <c r="O19" i="33"/>
  <c r="G13" i="33"/>
  <c r="G19" i="33"/>
  <c r="M14" i="33"/>
  <c r="M19" i="33"/>
  <c r="S17" i="33"/>
  <c r="S21" i="33"/>
  <c r="K17" i="33"/>
  <c r="K21" i="33"/>
  <c r="V14" i="33"/>
  <c r="V19" i="33"/>
  <c r="N14" i="33"/>
  <c r="N19" i="33"/>
  <c r="F14" i="33"/>
  <c r="F19" i="33"/>
  <c r="R25" i="36"/>
  <c r="R7" i="36"/>
  <c r="J25" i="36"/>
  <c r="J7" i="36"/>
  <c r="S25" i="36"/>
  <c r="S7" i="36"/>
  <c r="Q25" i="36"/>
  <c r="Q7" i="36"/>
  <c r="I25" i="36"/>
  <c r="I7" i="36"/>
  <c r="X25" i="36"/>
  <c r="X7" i="36"/>
  <c r="P25" i="36"/>
  <c r="P7" i="36"/>
  <c r="H25" i="36"/>
  <c r="H7" i="36"/>
  <c r="K25" i="36"/>
  <c r="K7" i="36"/>
  <c r="W25" i="36"/>
  <c r="W7" i="36"/>
  <c r="E25" i="36"/>
  <c r="E7" i="36"/>
  <c r="O25" i="36"/>
  <c r="O7" i="36"/>
  <c r="G25" i="36"/>
  <c r="G7" i="36"/>
  <c r="V25" i="36"/>
  <c r="V7" i="36"/>
  <c r="N25" i="36"/>
  <c r="N7" i="36"/>
  <c r="F25" i="36"/>
  <c r="F7" i="36"/>
  <c r="U25" i="36"/>
  <c r="U7" i="36"/>
  <c r="M25" i="36"/>
  <c r="M7" i="36"/>
  <c r="T25" i="36"/>
  <c r="T7" i="36"/>
  <c r="L25" i="36"/>
  <c r="L7" i="36"/>
  <c r="C301" i="38"/>
  <c r="C284" i="38"/>
  <c r="C267" i="38"/>
  <c r="C250" i="38"/>
  <c r="C233" i="38"/>
  <c r="C182" i="38"/>
  <c r="C216" i="38"/>
  <c r="C335" i="38"/>
  <c r="C199" i="38"/>
  <c r="C318" i="38"/>
  <c r="V7" i="22"/>
  <c r="N7" i="33"/>
  <c r="F7" i="22"/>
  <c r="U7" i="22"/>
  <c r="M7" i="22"/>
  <c r="E7" i="22"/>
  <c r="O7" i="22"/>
  <c r="L7" i="22"/>
  <c r="W7" i="22"/>
  <c r="T7" i="22"/>
  <c r="S7" i="22"/>
  <c r="K7" i="33"/>
  <c r="G7" i="22"/>
  <c r="R7" i="22"/>
  <c r="J7" i="22"/>
  <c r="Q7" i="22"/>
  <c r="I7" i="22"/>
  <c r="D7" i="22"/>
  <c r="P7" i="22"/>
  <c r="H7" i="22"/>
  <c r="D28" i="13"/>
  <c r="D22" i="34"/>
  <c r="D16" i="34"/>
  <c r="D12" i="34"/>
  <c r="D21" i="34"/>
  <c r="I13" i="33"/>
  <c r="I12" i="33"/>
  <c r="N16" i="33"/>
  <c r="P14" i="33"/>
  <c r="F16" i="33"/>
  <c r="L14" i="33"/>
  <c r="U16" i="33"/>
  <c r="P13" i="33"/>
  <c r="K14" i="33"/>
  <c r="L13" i="33"/>
  <c r="W18" i="33"/>
  <c r="M16" i="33"/>
  <c r="Q18" i="33"/>
  <c r="N13" i="33"/>
  <c r="H14" i="33"/>
  <c r="H13" i="33"/>
  <c r="O18" i="33"/>
  <c r="T14" i="33"/>
  <c r="V13" i="33"/>
  <c r="F13" i="33"/>
  <c r="I18" i="33"/>
  <c r="S14" i="33"/>
  <c r="T13" i="33"/>
  <c r="G18" i="33"/>
  <c r="Q14" i="33"/>
  <c r="Q13" i="33"/>
  <c r="V16" i="33"/>
  <c r="R17" i="33"/>
  <c r="J17" i="33"/>
  <c r="R14" i="33"/>
  <c r="J14" i="33"/>
  <c r="U13" i="33"/>
  <c r="M13" i="33"/>
  <c r="V18" i="33"/>
  <c r="N18" i="33"/>
  <c r="F18" i="33"/>
  <c r="Q17" i="33"/>
  <c r="I17" i="33"/>
  <c r="T16" i="33"/>
  <c r="L16" i="33"/>
  <c r="W12" i="33"/>
  <c r="O12" i="33"/>
  <c r="G12" i="33"/>
  <c r="U18" i="33"/>
  <c r="M18" i="33"/>
  <c r="P17" i="33"/>
  <c r="H17" i="33"/>
  <c r="S16" i="33"/>
  <c r="K16" i="33"/>
  <c r="S13" i="33"/>
  <c r="K13" i="33"/>
  <c r="V12" i="33"/>
  <c r="N12" i="33"/>
  <c r="F12" i="33"/>
  <c r="T18" i="33"/>
  <c r="L18" i="33"/>
  <c r="W17" i="33"/>
  <c r="O17" i="33"/>
  <c r="G17" i="33"/>
  <c r="R16" i="33"/>
  <c r="J16" i="33"/>
  <c r="W14" i="33"/>
  <c r="O14" i="33"/>
  <c r="G14" i="33"/>
  <c r="R13" i="33"/>
  <c r="J13" i="33"/>
  <c r="U12" i="33"/>
  <c r="M12" i="33"/>
  <c r="S18" i="33"/>
  <c r="K18" i="33"/>
  <c r="P16" i="33"/>
  <c r="H16" i="33"/>
  <c r="D10" i="34"/>
  <c r="D23" i="34"/>
  <c r="N7" i="22"/>
  <c r="W7" i="33"/>
  <c r="O7" i="33"/>
  <c r="G7" i="33"/>
  <c r="K7" i="22"/>
  <c r="V7" i="33"/>
  <c r="F7" i="33"/>
  <c r="U7" i="33"/>
  <c r="M7" i="33"/>
  <c r="E7" i="33"/>
  <c r="T7" i="33"/>
  <c r="L7" i="33"/>
  <c r="S7" i="33"/>
  <c r="R7" i="33"/>
  <c r="J7" i="33"/>
  <c r="Q7" i="33"/>
  <c r="I7" i="33"/>
  <c r="D7" i="33"/>
  <c r="P7" i="33"/>
  <c r="H7" i="33"/>
  <c r="D9" i="34"/>
  <c r="D17" i="34"/>
  <c r="D11" i="34"/>
  <c r="C8" i="33"/>
  <c r="E8" i="2"/>
  <c r="C84" i="41" s="1"/>
  <c r="F8" i="2"/>
  <c r="C161" i="41" s="1"/>
  <c r="D8" i="2"/>
  <c r="C7" i="41" s="1"/>
  <c r="F6" i="18"/>
  <c r="D6" i="13" s="1"/>
  <c r="E6" i="18"/>
  <c r="E10" i="2"/>
  <c r="C86" i="41" s="1"/>
  <c r="F10" i="2"/>
  <c r="C163" i="41" s="1"/>
  <c r="G10" i="2"/>
  <c r="C240" i="41" s="1"/>
  <c r="H10" i="2"/>
  <c r="C317" i="41" s="1"/>
  <c r="I10" i="2"/>
  <c r="C394" i="41" s="1"/>
  <c r="J10" i="2"/>
  <c r="C471" i="41" s="1"/>
  <c r="K10" i="2"/>
  <c r="C548" i="41" s="1"/>
  <c r="L10" i="2"/>
  <c r="C625" i="41" s="1"/>
  <c r="M10" i="2"/>
  <c r="C702" i="41" s="1"/>
  <c r="N10" i="2"/>
  <c r="C779" i="41" s="1"/>
  <c r="O10" i="2"/>
  <c r="C856" i="41" s="1"/>
  <c r="P10" i="2"/>
  <c r="C933" i="41" s="1"/>
  <c r="Q10" i="2"/>
  <c r="C1010" i="41" s="1"/>
  <c r="R10" i="2"/>
  <c r="C1087" i="41" s="1"/>
  <c r="S10" i="2"/>
  <c r="C1164" i="41" s="1"/>
  <c r="T10" i="2"/>
  <c r="C1241" i="41" s="1"/>
  <c r="U10" i="2"/>
  <c r="C1318" i="41" s="1"/>
  <c r="V10" i="2"/>
  <c r="C1395" i="41" s="1"/>
  <c r="W10" i="2"/>
  <c r="C1472" i="41" s="1"/>
  <c r="D10" i="2"/>
  <c r="C9" i="41" s="1"/>
  <c r="D9" i="12"/>
  <c r="E9" i="2" s="1"/>
  <c r="C85" i="41" s="1"/>
  <c r="D10" i="12"/>
  <c r="D11" i="12"/>
  <c r="Y11" i="12" s="1"/>
  <c r="D12" i="12"/>
  <c r="Y12" i="12" s="1"/>
  <c r="D13" i="12"/>
  <c r="Y13" i="12" s="1"/>
  <c r="D14" i="12"/>
  <c r="Y14" i="12" s="1"/>
  <c r="D15" i="12"/>
  <c r="Y15" i="12" s="1"/>
  <c r="D16" i="12"/>
  <c r="Y16" i="12" s="1"/>
  <c r="D17" i="12"/>
  <c r="Y17" i="12" s="1"/>
  <c r="D18" i="12"/>
  <c r="Y18" i="12" s="1"/>
  <c r="D19" i="12"/>
  <c r="Y19" i="12" s="1"/>
  <c r="D20" i="12"/>
  <c r="Y20" i="12" s="1"/>
  <c r="D21" i="12"/>
  <c r="Y21" i="12" s="1"/>
  <c r="D22" i="12"/>
  <c r="Y22" i="12" s="1"/>
  <c r="D23" i="12"/>
  <c r="Y23" i="12" s="1"/>
  <c r="D24" i="12"/>
  <c r="Y24" i="12" s="1"/>
  <c r="D25" i="12"/>
  <c r="Y25" i="12" s="1"/>
  <c r="D26" i="12"/>
  <c r="Y26" i="12" s="1"/>
  <c r="D27" i="12"/>
  <c r="Y27" i="12" s="1"/>
  <c r="D8" i="12"/>
  <c r="C13" i="14"/>
  <c r="C14" i="14"/>
  <c r="D24" i="5"/>
  <c r="B21" i="14"/>
  <c r="B23" i="14"/>
  <c r="B25" i="14"/>
  <c r="B28" i="14"/>
  <c r="B18" i="14"/>
  <c r="D32" i="4"/>
  <c r="D33" i="4" s="1"/>
  <c r="D28" i="4"/>
  <c r="D29" i="4" s="1"/>
  <c r="F93" i="26"/>
  <c r="F94" i="26"/>
  <c r="F95" i="26"/>
  <c r="F96" i="26"/>
  <c r="F97" i="26"/>
  <c r="F98" i="26"/>
  <c r="F99" i="26"/>
  <c r="F100" i="26"/>
  <c r="F101" i="26"/>
  <c r="F102" i="26"/>
  <c r="F103" i="26"/>
  <c r="F104" i="26"/>
  <c r="F105" i="26"/>
  <c r="F106" i="26"/>
  <c r="F107" i="26"/>
  <c r="F108" i="26"/>
  <c r="F109" i="26"/>
  <c r="F110" i="26"/>
  <c r="F111" i="26"/>
  <c r="F92" i="26"/>
  <c r="D35" i="5"/>
  <c r="A140" i="11"/>
  <c r="A141" i="11"/>
  <c r="A142" i="11"/>
  <c r="A143" i="11"/>
  <c r="A144" i="11"/>
  <c r="D38" i="5"/>
  <c r="D40" i="5"/>
  <c r="D39" i="5"/>
  <c r="D34" i="5"/>
  <c r="D33" i="5"/>
  <c r="D32" i="5"/>
  <c r="D31" i="5"/>
  <c r="D30" i="5"/>
  <c r="D29" i="5"/>
  <c r="D28" i="5"/>
  <c r="D27" i="5"/>
  <c r="D26" i="5"/>
  <c r="D25" i="5"/>
  <c r="B219" i="22"/>
  <c r="B203" i="22"/>
  <c r="B187" i="22"/>
  <c r="B171" i="22"/>
  <c r="B155" i="22"/>
  <c r="B139" i="22"/>
  <c r="B123" i="22"/>
  <c r="B107" i="22"/>
  <c r="B91" i="22"/>
  <c r="B75" i="22"/>
  <c r="B59" i="22"/>
  <c r="B43" i="22"/>
  <c r="B25" i="22"/>
  <c r="C245" i="22"/>
  <c r="C235" i="22"/>
  <c r="D44" i="4" s="1"/>
  <c r="C229" i="22"/>
  <c r="C219" i="22"/>
  <c r="D43" i="4" s="1"/>
  <c r="C213" i="22"/>
  <c r="C203" i="22"/>
  <c r="D42" i="4" s="1"/>
  <c r="C197" i="22"/>
  <c r="C187" i="22"/>
  <c r="D41" i="4" s="1"/>
  <c r="C181" i="22"/>
  <c r="C171" i="22"/>
  <c r="D40" i="4" s="1"/>
  <c r="C165" i="22"/>
  <c r="C155" i="22"/>
  <c r="D39" i="4" s="1"/>
  <c r="C149" i="22"/>
  <c r="C139" i="22"/>
  <c r="D38" i="4" s="1"/>
  <c r="C133" i="22"/>
  <c r="C123" i="22"/>
  <c r="D37" i="4" s="1"/>
  <c r="C117" i="22"/>
  <c r="C107" i="22"/>
  <c r="D36" i="4" s="1"/>
  <c r="C53" i="22"/>
  <c r="C43" i="22"/>
  <c r="D10" i="4" s="1"/>
  <c r="C23" i="14" s="1"/>
  <c r="C101" i="22"/>
  <c r="C85" i="22"/>
  <c r="C69" i="22"/>
  <c r="C37" i="22"/>
  <c r="C19" i="22"/>
  <c r="E19" i="23"/>
  <c r="E18" i="23"/>
  <c r="E17" i="23"/>
  <c r="E16" i="23"/>
  <c r="E14" i="23"/>
  <c r="E13" i="23"/>
  <c r="E12" i="23"/>
  <c r="E11" i="23"/>
  <c r="E13" i="9"/>
  <c r="F13" i="9"/>
  <c r="G13" i="9"/>
  <c r="H13" i="9"/>
  <c r="I13" i="9"/>
  <c r="J13" i="9"/>
  <c r="K13" i="9"/>
  <c r="L13" i="9"/>
  <c r="M13" i="9"/>
  <c r="A135" i="11"/>
  <c r="A136" i="11"/>
  <c r="A137" i="11"/>
  <c r="A138" i="11"/>
  <c r="A139"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00" i="11"/>
  <c r="A95" i="11"/>
  <c r="A96" i="11"/>
  <c r="A97" i="11"/>
  <c r="A98" i="11"/>
  <c r="A94" i="11"/>
  <c r="E50" i="17"/>
  <c r="E49" i="17"/>
  <c r="E48" i="17"/>
  <c r="E47" i="17"/>
  <c r="E46" i="17"/>
  <c r="E45" i="17"/>
  <c r="E44" i="17"/>
  <c r="E43" i="17"/>
  <c r="E42" i="17"/>
  <c r="E41" i="17"/>
  <c r="E39" i="17"/>
  <c r="E38" i="17"/>
  <c r="E37" i="17"/>
  <c r="E36" i="17"/>
  <c r="E35" i="17"/>
  <c r="E34" i="17"/>
  <c r="E33" i="17"/>
  <c r="E32" i="17"/>
  <c r="E31" i="17"/>
  <c r="E30" i="17"/>
  <c r="E28" i="17"/>
  <c r="E27" i="17"/>
  <c r="E26" i="17"/>
  <c r="E25" i="17"/>
  <c r="E24" i="17"/>
  <c r="E23" i="17"/>
  <c r="E22" i="17"/>
  <c r="E21" i="17"/>
  <c r="E20" i="17"/>
  <c r="E19" i="17"/>
  <c r="E9" i="17"/>
  <c r="E10" i="17"/>
  <c r="E11" i="17"/>
  <c r="E12" i="17"/>
  <c r="E13" i="17"/>
  <c r="E14" i="17"/>
  <c r="E15" i="17"/>
  <c r="E16" i="17"/>
  <c r="E17" i="17"/>
  <c r="E8" i="17"/>
  <c r="Y7" i="17"/>
  <c r="W7" i="9" s="1"/>
  <c r="X7" i="17"/>
  <c r="V7" i="9" s="1"/>
  <c r="W7" i="17"/>
  <c r="U7" i="9" s="1"/>
  <c r="V7" i="17"/>
  <c r="T7" i="9" s="1"/>
  <c r="U7" i="17"/>
  <c r="S7" i="9" s="1"/>
  <c r="T7" i="17"/>
  <c r="R7" i="9" s="1"/>
  <c r="S7" i="17"/>
  <c r="Q7" i="9" s="1"/>
  <c r="R7" i="17"/>
  <c r="P7" i="9" s="1"/>
  <c r="Q7" i="17"/>
  <c r="O7" i="9" s="1"/>
  <c r="P7" i="17"/>
  <c r="N7" i="9" s="1"/>
  <c r="O7" i="17"/>
  <c r="M7" i="9" s="1"/>
  <c r="N7" i="17"/>
  <c r="L7" i="9" s="1"/>
  <c r="M7" i="17"/>
  <c r="K7" i="9" s="1"/>
  <c r="L7" i="17"/>
  <c r="J7" i="9" s="1"/>
  <c r="K7" i="17"/>
  <c r="I7" i="9" s="1"/>
  <c r="J7" i="17"/>
  <c r="H7" i="9" s="1"/>
  <c r="I7" i="17"/>
  <c r="G7" i="9" s="1"/>
  <c r="H7" i="17"/>
  <c r="F7" i="9" s="1"/>
  <c r="G7" i="17"/>
  <c r="E7" i="9" s="1"/>
  <c r="F7" i="17"/>
  <c r="D7" i="9" s="1"/>
  <c r="D18" i="17"/>
  <c r="E9" i="23"/>
  <c r="E8" i="23"/>
  <c r="C91" i="22"/>
  <c r="D35" i="4" s="1"/>
  <c r="C75" i="22"/>
  <c r="D12" i="4" s="1"/>
  <c r="C28" i="14" s="1"/>
  <c r="C29" i="14" s="1"/>
  <c r="C59" i="22"/>
  <c r="D11" i="4" s="1"/>
  <c r="C25" i="14" s="1"/>
  <c r="C26" i="14" s="1"/>
  <c r="C25" i="22"/>
  <c r="D9" i="4" s="1"/>
  <c r="C21" i="14" s="1"/>
  <c r="C9" i="22"/>
  <c r="B59" i="2"/>
  <c r="B58" i="41" s="1"/>
  <c r="B135" i="41" s="1"/>
  <c r="B212" i="41" s="1"/>
  <c r="B289" i="41" s="1"/>
  <c r="B366" i="41" s="1"/>
  <c r="B443" i="41" s="1"/>
  <c r="B520" i="41" s="1"/>
  <c r="B597" i="41" s="1"/>
  <c r="B674" i="41" s="1"/>
  <c r="B751" i="41" s="1"/>
  <c r="B828" i="41" s="1"/>
  <c r="B905" i="41" s="1"/>
  <c r="B982" i="41" s="1"/>
  <c r="B1059" i="41" s="1"/>
  <c r="B1136" i="41" s="1"/>
  <c r="B1213" i="41" s="1"/>
  <c r="B1290" i="41" s="1"/>
  <c r="B1367" i="41" s="1"/>
  <c r="B1444" i="41" s="1"/>
  <c r="B1521" i="41" s="1"/>
  <c r="B58" i="2"/>
  <c r="B57" i="41" s="1"/>
  <c r="B134" i="41" s="1"/>
  <c r="B211" i="41" s="1"/>
  <c r="B288" i="41" s="1"/>
  <c r="B365" i="41" s="1"/>
  <c r="B442" i="41" s="1"/>
  <c r="B519" i="41" s="1"/>
  <c r="B596" i="41" s="1"/>
  <c r="B673" i="41" s="1"/>
  <c r="B750" i="41" s="1"/>
  <c r="B827" i="41" s="1"/>
  <c r="B904" i="41" s="1"/>
  <c r="B981" i="41" s="1"/>
  <c r="B1058" i="41" s="1"/>
  <c r="B1135" i="41" s="1"/>
  <c r="B1212" i="41" s="1"/>
  <c r="B1289" i="41" s="1"/>
  <c r="B1366" i="41" s="1"/>
  <c r="B1443" i="41" s="1"/>
  <c r="B1520" i="41" s="1"/>
  <c r="B57" i="2"/>
  <c r="B56" i="41" s="1"/>
  <c r="B133" i="41" s="1"/>
  <c r="B210" i="41" s="1"/>
  <c r="B287" i="41" s="1"/>
  <c r="B364" i="41" s="1"/>
  <c r="B441" i="41" s="1"/>
  <c r="B518" i="41" s="1"/>
  <c r="B595" i="41" s="1"/>
  <c r="B672" i="41" s="1"/>
  <c r="B749" i="41" s="1"/>
  <c r="B826" i="41" s="1"/>
  <c r="B903" i="41" s="1"/>
  <c r="B980" i="41" s="1"/>
  <c r="B1057" i="41" s="1"/>
  <c r="B1134" i="41" s="1"/>
  <c r="B1211" i="41" s="1"/>
  <c r="B1288" i="41" s="1"/>
  <c r="B1365" i="41" s="1"/>
  <c r="B1442" i="41" s="1"/>
  <c r="B1519" i="41" s="1"/>
  <c r="B56" i="2"/>
  <c r="B55" i="41" s="1"/>
  <c r="B132" i="41" s="1"/>
  <c r="B209" i="41" s="1"/>
  <c r="B286" i="41" s="1"/>
  <c r="B363" i="41" s="1"/>
  <c r="B440" i="41" s="1"/>
  <c r="B517" i="41" s="1"/>
  <c r="B594" i="41" s="1"/>
  <c r="B671" i="41" s="1"/>
  <c r="B748" i="41" s="1"/>
  <c r="B825" i="41" s="1"/>
  <c r="B902" i="41" s="1"/>
  <c r="B979" i="41" s="1"/>
  <c r="B1056" i="41" s="1"/>
  <c r="B1133" i="41" s="1"/>
  <c r="B1210" i="41" s="1"/>
  <c r="B1287" i="41" s="1"/>
  <c r="B1364" i="41" s="1"/>
  <c r="B1441" i="41" s="1"/>
  <c r="B1518" i="41" s="1"/>
  <c r="B55" i="2"/>
  <c r="B54" i="41" s="1"/>
  <c r="B131" i="41" s="1"/>
  <c r="B208" i="41" s="1"/>
  <c r="B285" i="41" s="1"/>
  <c r="B362" i="41" s="1"/>
  <c r="B439" i="41" s="1"/>
  <c r="B516" i="41" s="1"/>
  <c r="B593" i="41" s="1"/>
  <c r="B670" i="41" s="1"/>
  <c r="B747" i="41" s="1"/>
  <c r="B824" i="41" s="1"/>
  <c r="B901" i="41" s="1"/>
  <c r="B978" i="41" s="1"/>
  <c r="B1055" i="41" s="1"/>
  <c r="B1132" i="41" s="1"/>
  <c r="B1209" i="41" s="1"/>
  <c r="B1286" i="41" s="1"/>
  <c r="B1363" i="41" s="1"/>
  <c r="B1440" i="41" s="1"/>
  <c r="B1517" i="41" s="1"/>
  <c r="C9" i="12"/>
  <c r="C10" i="12"/>
  <c r="C11" i="12"/>
  <c r="C12" i="12"/>
  <c r="C13" i="12"/>
  <c r="C14" i="12"/>
  <c r="C15" i="12"/>
  <c r="C16" i="12"/>
  <c r="C17" i="12"/>
  <c r="C18" i="12"/>
  <c r="C19" i="12"/>
  <c r="C20" i="12"/>
  <c r="C21" i="12"/>
  <c r="C22" i="12"/>
  <c r="C23" i="12"/>
  <c r="C24" i="12"/>
  <c r="C25" i="12"/>
  <c r="C26" i="12"/>
  <c r="C27" i="12"/>
  <c r="C8" i="12"/>
  <c r="C8" i="10"/>
  <c r="C10" i="10"/>
  <c r="C11" i="10"/>
  <c r="C12" i="10"/>
  <c r="C13" i="10"/>
  <c r="C14" i="10"/>
  <c r="C15" i="10"/>
  <c r="C16" i="10"/>
  <c r="C17" i="10"/>
  <c r="C18" i="10"/>
  <c r="C19" i="10"/>
  <c r="C20" i="10"/>
  <c r="C21" i="10"/>
  <c r="C22" i="10"/>
  <c r="C23" i="10"/>
  <c r="C24" i="10"/>
  <c r="C25" i="10"/>
  <c r="C26" i="10"/>
  <c r="C7" i="10"/>
  <c r="E27" i="18"/>
  <c r="F27" i="18"/>
  <c r="H26" i="18"/>
  <c r="I26" i="18" s="1"/>
  <c r="H25" i="18"/>
  <c r="I25" i="18" s="1"/>
  <c r="H24" i="18"/>
  <c r="I24" i="18" s="1"/>
  <c r="H23" i="18"/>
  <c r="I23" i="18" s="1"/>
  <c r="H22" i="18"/>
  <c r="I22" i="18" s="1"/>
  <c r="H21" i="18"/>
  <c r="I21" i="18" s="1"/>
  <c r="H20" i="18"/>
  <c r="I20" i="18" s="1"/>
  <c r="H19" i="18"/>
  <c r="I19" i="18" s="1"/>
  <c r="H18" i="18"/>
  <c r="I18" i="18" s="1"/>
  <c r="H17" i="18"/>
  <c r="I17" i="18" s="1"/>
  <c r="H16" i="18"/>
  <c r="I16" i="18" s="1"/>
  <c r="H15" i="18"/>
  <c r="I15" i="18" s="1"/>
  <c r="H14" i="18"/>
  <c r="I14" i="18" s="1"/>
  <c r="H13" i="18"/>
  <c r="I13" i="18" s="1"/>
  <c r="H12" i="18"/>
  <c r="I12" i="18" s="1"/>
  <c r="H11" i="18"/>
  <c r="I11" i="18" s="1"/>
  <c r="H10" i="18"/>
  <c r="I10" i="18" s="1"/>
  <c r="H9" i="18"/>
  <c r="I9" i="18" s="1"/>
  <c r="H8" i="18"/>
  <c r="I8" i="18" s="1"/>
  <c r="H7" i="18"/>
  <c r="B70" i="2"/>
  <c r="B69" i="41" s="1"/>
  <c r="B146" i="41" s="1"/>
  <c r="B223" i="41" s="1"/>
  <c r="B300" i="41" s="1"/>
  <c r="B377" i="41" s="1"/>
  <c r="B454" i="41" s="1"/>
  <c r="B531" i="41" s="1"/>
  <c r="B608" i="41" s="1"/>
  <c r="B685" i="41" s="1"/>
  <c r="B762" i="41" s="1"/>
  <c r="B839" i="41" s="1"/>
  <c r="B916" i="41" s="1"/>
  <c r="B993" i="41" s="1"/>
  <c r="B1070" i="41" s="1"/>
  <c r="B1147" i="41" s="1"/>
  <c r="B1224" i="41" s="1"/>
  <c r="B1301" i="41" s="1"/>
  <c r="B1378" i="41" s="1"/>
  <c r="B1455" i="41" s="1"/>
  <c r="B1532" i="41" s="1"/>
  <c r="B69" i="2"/>
  <c r="B68" i="41" s="1"/>
  <c r="B145" i="41" s="1"/>
  <c r="B222" i="41" s="1"/>
  <c r="B299" i="41" s="1"/>
  <c r="B376" i="41" s="1"/>
  <c r="B453" i="41" s="1"/>
  <c r="B530" i="41" s="1"/>
  <c r="B607" i="41" s="1"/>
  <c r="B684" i="41" s="1"/>
  <c r="B761" i="41" s="1"/>
  <c r="B838" i="41" s="1"/>
  <c r="B915" i="41" s="1"/>
  <c r="B992" i="41" s="1"/>
  <c r="B1069" i="41" s="1"/>
  <c r="B1146" i="41" s="1"/>
  <c r="B1223" i="41" s="1"/>
  <c r="B1300" i="41" s="1"/>
  <c r="B1377" i="41" s="1"/>
  <c r="B1454" i="41" s="1"/>
  <c r="B1531" i="41" s="1"/>
  <c r="B68" i="2"/>
  <c r="B67" i="41" s="1"/>
  <c r="B144" i="41" s="1"/>
  <c r="B221" i="41" s="1"/>
  <c r="B298" i="41" s="1"/>
  <c r="B375" i="41" s="1"/>
  <c r="B452" i="41" s="1"/>
  <c r="B529" i="41" s="1"/>
  <c r="B606" i="41" s="1"/>
  <c r="B683" i="41" s="1"/>
  <c r="B760" i="41" s="1"/>
  <c r="B837" i="41" s="1"/>
  <c r="B914" i="41" s="1"/>
  <c r="B991" i="41" s="1"/>
  <c r="B1068" i="41" s="1"/>
  <c r="B1145" i="41" s="1"/>
  <c r="B1222" i="41" s="1"/>
  <c r="B1299" i="41" s="1"/>
  <c r="B1376" i="41" s="1"/>
  <c r="B1453" i="41" s="1"/>
  <c r="B1530" i="41" s="1"/>
  <c r="B67" i="2"/>
  <c r="B66" i="41" s="1"/>
  <c r="B143" i="41" s="1"/>
  <c r="B220" i="41" s="1"/>
  <c r="B297" i="41" s="1"/>
  <c r="B374" i="41" s="1"/>
  <c r="B451" i="41" s="1"/>
  <c r="B528" i="41" s="1"/>
  <c r="B605" i="41" s="1"/>
  <c r="B682" i="41" s="1"/>
  <c r="B759" i="41" s="1"/>
  <c r="B836" i="41" s="1"/>
  <c r="B913" i="41" s="1"/>
  <c r="B990" i="41" s="1"/>
  <c r="B1067" i="41" s="1"/>
  <c r="B1144" i="41" s="1"/>
  <c r="B1221" i="41" s="1"/>
  <c r="B1298" i="41" s="1"/>
  <c r="B1375" i="41" s="1"/>
  <c r="B1452" i="41" s="1"/>
  <c r="B1529" i="41" s="1"/>
  <c r="B66" i="2"/>
  <c r="B65" i="41" s="1"/>
  <c r="B142" i="41" s="1"/>
  <c r="B219" i="41" s="1"/>
  <c r="B296" i="41" s="1"/>
  <c r="B373" i="41" s="1"/>
  <c r="B450" i="41" s="1"/>
  <c r="B527" i="41" s="1"/>
  <c r="B604" i="41" s="1"/>
  <c r="B681" i="41" s="1"/>
  <c r="B758" i="41" s="1"/>
  <c r="B835" i="41" s="1"/>
  <c r="B912" i="41" s="1"/>
  <c r="B989" i="41" s="1"/>
  <c r="B1066" i="41" s="1"/>
  <c r="B1143" i="41" s="1"/>
  <c r="B1220" i="41" s="1"/>
  <c r="B1297" i="41" s="1"/>
  <c r="B1374" i="41" s="1"/>
  <c r="B1451" i="41" s="1"/>
  <c r="B1528" i="41" s="1"/>
  <c r="B65" i="2"/>
  <c r="B64" i="41" s="1"/>
  <c r="B141" i="41" s="1"/>
  <c r="B218" i="41" s="1"/>
  <c r="B295" i="41" s="1"/>
  <c r="B372" i="41" s="1"/>
  <c r="B449" i="41" s="1"/>
  <c r="B526" i="41" s="1"/>
  <c r="B603" i="41" s="1"/>
  <c r="B680" i="41" s="1"/>
  <c r="B757" i="41" s="1"/>
  <c r="B834" i="41" s="1"/>
  <c r="B911" i="41" s="1"/>
  <c r="B988" i="41" s="1"/>
  <c r="B1065" i="41" s="1"/>
  <c r="B1142" i="41" s="1"/>
  <c r="B1219" i="41" s="1"/>
  <c r="B1296" i="41" s="1"/>
  <c r="B1373" i="41" s="1"/>
  <c r="B1450" i="41" s="1"/>
  <c r="B1527" i="41" s="1"/>
  <c r="B64" i="2"/>
  <c r="B63" i="41" s="1"/>
  <c r="B140" i="41" s="1"/>
  <c r="B217" i="41" s="1"/>
  <c r="B294" i="41" s="1"/>
  <c r="B371" i="41" s="1"/>
  <c r="B448" i="41" s="1"/>
  <c r="B525" i="41" s="1"/>
  <c r="B602" i="41" s="1"/>
  <c r="B679" i="41" s="1"/>
  <c r="B756" i="41" s="1"/>
  <c r="B833" i="41" s="1"/>
  <c r="B910" i="41" s="1"/>
  <c r="B987" i="41" s="1"/>
  <c r="B1064" i="41" s="1"/>
  <c r="B1141" i="41" s="1"/>
  <c r="B1218" i="41" s="1"/>
  <c r="B1295" i="41" s="1"/>
  <c r="B1372" i="41" s="1"/>
  <c r="B1449" i="41" s="1"/>
  <c r="B1526" i="41" s="1"/>
  <c r="B63" i="2"/>
  <c r="B62" i="41" s="1"/>
  <c r="B139" i="41" s="1"/>
  <c r="B216" i="41" s="1"/>
  <c r="B293" i="41" s="1"/>
  <c r="B370" i="41" s="1"/>
  <c r="B447" i="41" s="1"/>
  <c r="B524" i="41" s="1"/>
  <c r="B601" i="41" s="1"/>
  <c r="B678" i="41" s="1"/>
  <c r="B755" i="41" s="1"/>
  <c r="B832" i="41" s="1"/>
  <c r="B909" i="41" s="1"/>
  <c r="B986" i="41" s="1"/>
  <c r="B1063" i="41" s="1"/>
  <c r="B1140" i="41" s="1"/>
  <c r="B1217" i="41" s="1"/>
  <c r="B1294" i="41" s="1"/>
  <c r="B1371" i="41" s="1"/>
  <c r="B1448" i="41" s="1"/>
  <c r="B1525" i="41" s="1"/>
  <c r="B62" i="2"/>
  <c r="B61" i="41" s="1"/>
  <c r="B138" i="41" s="1"/>
  <c r="B215" i="41" s="1"/>
  <c r="B292" i="41" s="1"/>
  <c r="B369" i="41" s="1"/>
  <c r="B446" i="41" s="1"/>
  <c r="B523" i="41" s="1"/>
  <c r="B600" i="41" s="1"/>
  <c r="B677" i="41" s="1"/>
  <c r="B754" i="41" s="1"/>
  <c r="B831" i="41" s="1"/>
  <c r="B908" i="41" s="1"/>
  <c r="B985" i="41" s="1"/>
  <c r="B1062" i="41" s="1"/>
  <c r="B1139" i="41" s="1"/>
  <c r="B1216" i="41" s="1"/>
  <c r="B1293" i="41" s="1"/>
  <c r="B1370" i="41" s="1"/>
  <c r="B1447" i="41" s="1"/>
  <c r="B1524" i="41" s="1"/>
  <c r="B61" i="2"/>
  <c r="B60" i="41" s="1"/>
  <c r="B137" i="41" s="1"/>
  <c r="B214" i="41" s="1"/>
  <c r="B291" i="41" s="1"/>
  <c r="B368" i="41" s="1"/>
  <c r="B445" i="41" s="1"/>
  <c r="B522" i="41" s="1"/>
  <c r="B599" i="41" s="1"/>
  <c r="B676" i="41" s="1"/>
  <c r="B753" i="41" s="1"/>
  <c r="B830" i="41" s="1"/>
  <c r="B907" i="41" s="1"/>
  <c r="B984" i="41" s="1"/>
  <c r="B1061" i="41" s="1"/>
  <c r="B1138" i="41" s="1"/>
  <c r="B1215" i="41" s="1"/>
  <c r="B1292" i="41" s="1"/>
  <c r="B1369" i="41" s="1"/>
  <c r="B1446" i="41" s="1"/>
  <c r="B1523" i="41" s="1"/>
  <c r="X7" i="12"/>
  <c r="W7" i="12"/>
  <c r="V7" i="12"/>
  <c r="U7" i="12"/>
  <c r="T7" i="12"/>
  <c r="S7" i="12"/>
  <c r="R7" i="12"/>
  <c r="Q7" i="12"/>
  <c r="P7" i="12"/>
  <c r="O7" i="12"/>
  <c r="N7" i="12"/>
  <c r="M7" i="12"/>
  <c r="L7" i="12"/>
  <c r="K7" i="12"/>
  <c r="J7" i="12"/>
  <c r="I7" i="12"/>
  <c r="H7" i="12"/>
  <c r="G7" i="12"/>
  <c r="F7" i="12"/>
  <c r="E7" i="12"/>
  <c r="I7" i="18" l="1"/>
  <c r="E14" i="19"/>
  <c r="F14" i="19"/>
  <c r="G28" i="13"/>
  <c r="D27" i="42" s="1"/>
  <c r="D7" i="42"/>
  <c r="C23" i="38"/>
  <c r="C295" i="38"/>
  <c r="C40" i="38"/>
  <c r="C125" i="38"/>
  <c r="C6" i="38"/>
  <c r="C46" i="38"/>
  <c r="C57" i="38"/>
  <c r="C329" i="38"/>
  <c r="C165" i="38"/>
  <c r="C29" i="38"/>
  <c r="C142" i="38"/>
  <c r="C159" i="38"/>
  <c r="C312" i="38"/>
  <c r="C193" i="38"/>
  <c r="C74" i="38"/>
  <c r="C210" i="38"/>
  <c r="C148" i="38"/>
  <c r="C63" i="38"/>
  <c r="C131" i="38"/>
  <c r="C261" i="38"/>
  <c r="C278" i="38"/>
  <c r="C176" i="38"/>
  <c r="C91" i="38"/>
  <c r="C227" i="38"/>
  <c r="C108" i="38"/>
  <c r="C244" i="38"/>
  <c r="C114" i="38"/>
  <c r="C97" i="38"/>
  <c r="C80" i="38"/>
  <c r="D8" i="31"/>
  <c r="Y8" i="12"/>
  <c r="D24" i="31"/>
  <c r="Y10" i="12"/>
  <c r="D16" i="31"/>
  <c r="Y9" i="12"/>
  <c r="U11" i="33"/>
  <c r="F8" i="13"/>
  <c r="AE8" i="13" s="1"/>
  <c r="E8" i="13"/>
  <c r="L28" i="13"/>
  <c r="H28" i="13"/>
  <c r="E27" i="42" s="1"/>
  <c r="F10" i="13"/>
  <c r="E10" i="13"/>
  <c r="F29" i="2" s="1"/>
  <c r="C182" i="41" s="1"/>
  <c r="D8" i="4"/>
  <c r="C18" i="14" s="1"/>
  <c r="C19" i="14" s="1"/>
  <c r="C20" i="22"/>
  <c r="D18" i="34"/>
  <c r="D64" i="31"/>
  <c r="K9" i="2"/>
  <c r="C547" i="41" s="1"/>
  <c r="D120" i="31"/>
  <c r="R9" i="2"/>
  <c r="C1086" i="41" s="1"/>
  <c r="D56" i="31"/>
  <c r="J9" i="2"/>
  <c r="C470" i="41" s="1"/>
  <c r="D112" i="31"/>
  <c r="Q9" i="2"/>
  <c r="C1009" i="41" s="1"/>
  <c r="D48" i="31"/>
  <c r="I9" i="2"/>
  <c r="C393" i="41" s="1"/>
  <c r="P9" i="2"/>
  <c r="C932" i="41" s="1"/>
  <c r="D104" i="31"/>
  <c r="H9" i="2"/>
  <c r="C316" i="41" s="1"/>
  <c r="D40" i="31"/>
  <c r="S9" i="2"/>
  <c r="C1163" i="41" s="1"/>
  <c r="D128" i="31"/>
  <c r="D160" i="31"/>
  <c r="W9" i="2"/>
  <c r="C1471" i="41" s="1"/>
  <c r="O9" i="2"/>
  <c r="C855" i="41" s="1"/>
  <c r="D96" i="31"/>
  <c r="D32" i="31"/>
  <c r="G9" i="2"/>
  <c r="C239" i="41" s="1"/>
  <c r="V9" i="2"/>
  <c r="C1394" i="41" s="1"/>
  <c r="D152" i="31"/>
  <c r="N9" i="2"/>
  <c r="C778" i="41" s="1"/>
  <c r="D88" i="31"/>
  <c r="U9" i="2"/>
  <c r="C1317" i="41" s="1"/>
  <c r="D144" i="31"/>
  <c r="M9" i="2"/>
  <c r="C701" i="41" s="1"/>
  <c r="D80" i="31"/>
  <c r="D136" i="31"/>
  <c r="T9" i="2"/>
  <c r="C1240" i="41" s="1"/>
  <c r="D72" i="31"/>
  <c r="L9" i="2"/>
  <c r="C624" i="41" s="1"/>
  <c r="F9" i="2"/>
  <c r="C162" i="41" s="1"/>
  <c r="D24" i="34"/>
  <c r="P11" i="33"/>
  <c r="F15" i="33"/>
  <c r="H11" i="33"/>
  <c r="E15" i="33"/>
  <c r="M15" i="33"/>
  <c r="S11" i="33"/>
  <c r="V15" i="33"/>
  <c r="Q11" i="33"/>
  <c r="E11" i="33"/>
  <c r="T11" i="33"/>
  <c r="O15" i="33"/>
  <c r="N15" i="33"/>
  <c r="P15" i="33"/>
  <c r="H15" i="33"/>
  <c r="F11" i="33"/>
  <c r="L15" i="33"/>
  <c r="L11" i="33"/>
  <c r="M11" i="33"/>
  <c r="U15" i="33"/>
  <c r="S15" i="33"/>
  <c r="I11" i="33"/>
  <c r="W11" i="33"/>
  <c r="J15" i="33"/>
  <c r="I15" i="33"/>
  <c r="Q15" i="33"/>
  <c r="K11" i="33"/>
  <c r="O11" i="33"/>
  <c r="T15" i="33"/>
  <c r="G15" i="33"/>
  <c r="W15" i="33"/>
  <c r="D15" i="33"/>
  <c r="G11" i="33"/>
  <c r="C13" i="33"/>
  <c r="D19" i="4" s="1"/>
  <c r="D13" i="34"/>
  <c r="D9" i="2"/>
  <c r="C8" i="41" s="1"/>
  <c r="R15" i="33"/>
  <c r="N11" i="33"/>
  <c r="V11" i="33"/>
  <c r="J11" i="33"/>
  <c r="C14" i="33"/>
  <c r="D20" i="4" s="1"/>
  <c r="R11" i="33"/>
  <c r="C18" i="33"/>
  <c r="D24" i="4" s="1"/>
  <c r="C17" i="33"/>
  <c r="D23" i="4" s="1"/>
  <c r="K15" i="33"/>
  <c r="C12" i="33"/>
  <c r="D18" i="4" s="1"/>
  <c r="C16" i="33"/>
  <c r="D22" i="4" s="1"/>
  <c r="D11" i="33"/>
  <c r="D20" i="33" s="1"/>
  <c r="C232" i="22"/>
  <c r="C104" i="22"/>
  <c r="C120" i="22"/>
  <c r="C136" i="22"/>
  <c r="C152" i="22"/>
  <c r="C168" i="22"/>
  <c r="C88" i="22"/>
  <c r="C184" i="22"/>
  <c r="C200" i="22"/>
  <c r="C216" i="22"/>
  <c r="C214" i="22"/>
  <c r="C198" i="22"/>
  <c r="C182" i="22"/>
  <c r="C230" i="22"/>
  <c r="C246" i="22"/>
  <c r="C218" i="22"/>
  <c r="C234" i="22"/>
  <c r="C202" i="22"/>
  <c r="C186" i="22"/>
  <c r="C170" i="22"/>
  <c r="C154" i="22"/>
  <c r="C118" i="22"/>
  <c r="C166" i="22"/>
  <c r="C150" i="22"/>
  <c r="C138" i="22"/>
  <c r="C122" i="22"/>
  <c r="C106" i="22"/>
  <c r="C134" i="22"/>
  <c r="C38" i="22"/>
  <c r="C86" i="22"/>
  <c r="C70" i="22"/>
  <c r="C102" i="22"/>
  <c r="C54" i="22"/>
  <c r="C42" i="22"/>
  <c r="C90" i="22"/>
  <c r="C74" i="22"/>
  <c r="C24" i="22"/>
  <c r="C58" i="22"/>
  <c r="C8" i="22"/>
  <c r="J23" i="18"/>
  <c r="J15" i="18"/>
  <c r="G15" i="18" s="1"/>
  <c r="F8" i="19"/>
  <c r="F18" i="19"/>
  <c r="F10" i="19"/>
  <c r="J22" i="18"/>
  <c r="G22" i="18" s="1"/>
  <c r="J14" i="18"/>
  <c r="G14" i="18" s="1"/>
  <c r="F17" i="19"/>
  <c r="F9" i="19"/>
  <c r="J21" i="18"/>
  <c r="G21" i="18" s="1"/>
  <c r="J13" i="18"/>
  <c r="G13" i="18" s="1"/>
  <c r="J20" i="18"/>
  <c r="G20" i="18" s="1"/>
  <c r="J12" i="18"/>
  <c r="F11" i="19"/>
  <c r="F15" i="19"/>
  <c r="J7" i="18"/>
  <c r="J19" i="18"/>
  <c r="G19" i="18" s="1"/>
  <c r="J11" i="18"/>
  <c r="J26" i="18"/>
  <c r="G26" i="18" s="1"/>
  <c r="J18" i="18"/>
  <c r="G18" i="18" s="1"/>
  <c r="J10" i="18"/>
  <c r="F7" i="19"/>
  <c r="F16" i="19"/>
  <c r="F13" i="19"/>
  <c r="J25" i="18"/>
  <c r="G25" i="18" s="1"/>
  <c r="J17" i="18"/>
  <c r="G17" i="18" s="1"/>
  <c r="J9" i="18"/>
  <c r="F12" i="19"/>
  <c r="J24" i="18"/>
  <c r="J16" i="18"/>
  <c r="G16" i="18" s="1"/>
  <c r="J8" i="18"/>
  <c r="E11" i="19"/>
  <c r="E18" i="19"/>
  <c r="E10" i="19"/>
  <c r="E17" i="19"/>
  <c r="E8" i="19"/>
  <c r="E7" i="19"/>
  <c r="E19" i="19"/>
  <c r="E16" i="19"/>
  <c r="E15" i="19"/>
  <c r="E20" i="19"/>
  <c r="E9" i="19"/>
  <c r="E13" i="19"/>
  <c r="E12" i="19"/>
  <c r="E8" i="25" l="1"/>
  <c r="I27" i="42"/>
  <c r="D8" i="25"/>
  <c r="D21" i="33"/>
  <c r="D22" i="33"/>
  <c r="D19" i="33"/>
  <c r="D29" i="2"/>
  <c r="C28" i="41" s="1"/>
  <c r="E28" i="13"/>
  <c r="F28" i="13"/>
  <c r="AE10" i="13"/>
  <c r="C11" i="33"/>
  <c r="C19" i="33" s="1"/>
  <c r="D17" i="4"/>
  <c r="D21" i="4"/>
  <c r="C15" i="33"/>
  <c r="C21" i="33" s="1"/>
  <c r="E29" i="18"/>
  <c r="E28" i="18" s="1"/>
  <c r="F29" i="18"/>
  <c r="G24" i="18" s="1"/>
  <c r="F21" i="19"/>
  <c r="G14" i="19" s="1"/>
  <c r="F22" i="19"/>
  <c r="J8" i="25" l="1"/>
  <c r="G9" i="18"/>
  <c r="G23" i="18"/>
  <c r="G7" i="19"/>
  <c r="C8" i="25"/>
  <c r="G18" i="19"/>
  <c r="G17" i="19"/>
  <c r="G10" i="19"/>
  <c r="G9" i="19"/>
  <c r="G13" i="19"/>
  <c r="G11" i="19"/>
  <c r="G8" i="19"/>
  <c r="G7" i="18"/>
  <c r="F28" i="18"/>
  <c r="C10" i="25" s="1"/>
  <c r="G12" i="18"/>
  <c r="G12" i="19"/>
  <c r="G10" i="18"/>
  <c r="G19" i="19"/>
  <c r="G20" i="19"/>
  <c r="G16" i="19"/>
  <c r="G15" i="19"/>
  <c r="F23" i="19"/>
  <c r="I22" i="19" s="1"/>
  <c r="G8" i="18"/>
  <c r="G11" i="18"/>
  <c r="I21" i="19" l="1"/>
  <c r="G22" i="19"/>
  <c r="K8" i="25"/>
  <c r="D13" i="25"/>
  <c r="D17" i="25" s="1"/>
  <c r="D10" i="25"/>
  <c r="F10" i="25"/>
  <c r="I10" i="25"/>
  <c r="E10" i="25"/>
  <c r="H10" i="25"/>
  <c r="G10" i="25"/>
  <c r="C9" i="25"/>
  <c r="H13" i="25"/>
  <c r="H17" i="25" s="1"/>
  <c r="I13" i="25"/>
  <c r="I17" i="25" s="1"/>
  <c r="G13" i="25"/>
  <c r="G17" i="25" s="1"/>
  <c r="E13" i="25"/>
  <c r="E17" i="25" s="1"/>
  <c r="F13" i="25"/>
  <c r="F17" i="25" s="1"/>
  <c r="G21" i="19"/>
  <c r="G23" i="19" l="1"/>
  <c r="J13" i="25"/>
  <c r="G9" i="25"/>
  <c r="D9" i="25"/>
  <c r="E9" i="25"/>
  <c r="F9" i="25"/>
  <c r="H9" i="25"/>
  <c r="I9" i="25"/>
  <c r="C11" i="25"/>
  <c r="C15" i="25"/>
  <c r="K15" i="25" s="1"/>
  <c r="C13" i="25"/>
  <c r="K13" i="25" s="1"/>
  <c r="I11" i="25" l="1"/>
  <c r="I16" i="25" s="1"/>
  <c r="H11" i="25"/>
  <c r="H16" i="25" s="1"/>
  <c r="F11" i="25"/>
  <c r="F16" i="25" s="1"/>
  <c r="E11" i="25"/>
  <c r="E16" i="25" s="1"/>
  <c r="D11" i="25"/>
  <c r="D16" i="25" s="1"/>
  <c r="G11" i="25"/>
  <c r="G16" i="25" s="1"/>
  <c r="C14" i="25"/>
  <c r="K14" i="25" s="1"/>
  <c r="C16" i="25" l="1"/>
</calcChain>
</file>

<file path=xl/sharedStrings.xml><?xml version="1.0" encoding="utf-8"?>
<sst xmlns="http://schemas.openxmlformats.org/spreadsheetml/2006/main" count="7625" uniqueCount="1860">
  <si>
    <t>1 priemonė</t>
  </si>
  <si>
    <t>2 priemonė</t>
  </si>
  <si>
    <t>3 priemonė</t>
  </si>
  <si>
    <t>4 priemonė</t>
  </si>
  <si>
    <t>5 priemonė</t>
  </si>
  <si>
    <t>6 priemonė</t>
  </si>
  <si>
    <t>7 priemonė</t>
  </si>
  <si>
    <t>8 priemonė</t>
  </si>
  <si>
    <t>9 priemonė</t>
  </si>
  <si>
    <t>10 priemonė</t>
  </si>
  <si>
    <t>Skatinti bioekonomikos verslus</t>
  </si>
  <si>
    <t>3.</t>
  </si>
  <si>
    <t>3.1</t>
  </si>
  <si>
    <t>3.2</t>
  </si>
  <si>
    <t>3.3</t>
  </si>
  <si>
    <t>4.</t>
  </si>
  <si>
    <t>4.1</t>
  </si>
  <si>
    <t>4.2</t>
  </si>
  <si>
    <t>5.</t>
  </si>
  <si>
    <t>6.</t>
  </si>
  <si>
    <t>Priemonės pavadinimas</t>
  </si>
  <si>
    <t>6.1</t>
  </si>
  <si>
    <t>6.2</t>
  </si>
  <si>
    <t>Jaunimas:</t>
  </si>
  <si>
    <t>Partnerystės principas:</t>
  </si>
  <si>
    <t>VVG teritorijos poreikių pagrindimas</t>
  </si>
  <si>
    <t>Poreikis</t>
  </si>
  <si>
    <t>Priemonės rūšis</t>
  </si>
  <si>
    <t>Priemonės kodas (bendras)</t>
  </si>
  <si>
    <t>Priemonės kodas (unikalus)</t>
  </si>
  <si>
    <t>Sąrašai</t>
  </si>
  <si>
    <t>Ne žemės ūkio verslo pradžia</t>
  </si>
  <si>
    <t>Ne žemės ūkio verslo plėtra</t>
  </si>
  <si>
    <t>Ne žemės ūkio verslo kūrimas ir plėtra</t>
  </si>
  <si>
    <t>Žemės ūkio verslas</t>
  </si>
  <si>
    <t>LEADER-20VVG-10</t>
  </si>
  <si>
    <t>Mokymų projektai</t>
  </si>
  <si>
    <t>LEADER-20VVG-11</t>
  </si>
  <si>
    <t>Teritorinis VVG bendradarbiavimas</t>
  </si>
  <si>
    <t>Tarptautinis VVG bendradarbiavimas</t>
  </si>
  <si>
    <t>Kodas (bendras)</t>
  </si>
  <si>
    <t>Priemonių kodai ir rūšys</t>
  </si>
  <si>
    <t>Priemonės rūšis (iš sąrašo)</t>
  </si>
  <si>
    <t>11 priemonė</t>
  </si>
  <si>
    <t>12 priemonė</t>
  </si>
  <si>
    <t>13 priemonė</t>
  </si>
  <si>
    <t>14 priemonė</t>
  </si>
  <si>
    <t>15 priemonė</t>
  </si>
  <si>
    <t>16 priemonė</t>
  </si>
  <si>
    <t>17 priemonė</t>
  </si>
  <si>
    <t>18 priemonė</t>
  </si>
  <si>
    <t>19 priemonė</t>
  </si>
  <si>
    <t>20 priemonė</t>
  </si>
  <si>
    <t>VPS priemonė</t>
  </si>
  <si>
    <t>VPS priemonės numeris</t>
  </si>
  <si>
    <t>1 poreikis</t>
  </si>
  <si>
    <t>2 poreikis</t>
  </si>
  <si>
    <t>3 poreikis</t>
  </si>
  <si>
    <t>4 poreikis</t>
  </si>
  <si>
    <t>5 poreikis</t>
  </si>
  <si>
    <t>6 poreikis</t>
  </si>
  <si>
    <t>7 poreikis</t>
  </si>
  <si>
    <t>8 poreikis</t>
  </si>
  <si>
    <t>9 poreikis</t>
  </si>
  <si>
    <t>10 poreikis</t>
  </si>
  <si>
    <t>11 poreikis</t>
  </si>
  <si>
    <t>12 poreikis</t>
  </si>
  <si>
    <t>13 poreikis</t>
  </si>
  <si>
    <t>14 poreikis</t>
  </si>
  <si>
    <t>15 poreikis</t>
  </si>
  <si>
    <t>16 poreikis</t>
  </si>
  <si>
    <t>17 poreikis</t>
  </si>
  <si>
    <t>18 poreikis</t>
  </si>
  <si>
    <t>19 poreikis</t>
  </si>
  <si>
    <t>20 poreikis</t>
  </si>
  <si>
    <t>Poreikio numeris</t>
  </si>
  <si>
    <t>Ne</t>
  </si>
  <si>
    <t>Taip</t>
  </si>
  <si>
    <t>VPS priemonių sąsajos su VVG teritorijos poreikiais</t>
  </si>
  <si>
    <t>4.3</t>
  </si>
  <si>
    <t>4.4</t>
  </si>
  <si>
    <t>4.5</t>
  </si>
  <si>
    <t>4.6</t>
  </si>
  <si>
    <t>4.7</t>
  </si>
  <si>
    <t>4.8</t>
  </si>
  <si>
    <t>4.9</t>
  </si>
  <si>
    <t>4.10</t>
  </si>
  <si>
    <t>4.11</t>
  </si>
  <si>
    <t>4.12</t>
  </si>
  <si>
    <t>4.13</t>
  </si>
  <si>
    <t>4.14</t>
  </si>
  <si>
    <t>4.15</t>
  </si>
  <si>
    <t>8.8</t>
  </si>
  <si>
    <t>9.9</t>
  </si>
  <si>
    <t>10.10</t>
  </si>
  <si>
    <t>9.</t>
  </si>
  <si>
    <t>I ketv.</t>
  </si>
  <si>
    <t>II ketv.</t>
  </si>
  <si>
    <t>III ketv.</t>
  </si>
  <si>
    <t>IV ketv.</t>
  </si>
  <si>
    <t>2024 m.</t>
  </si>
  <si>
    <t>2025 m.</t>
  </si>
  <si>
    <t>2026 m.</t>
  </si>
  <si>
    <t>2027 m.</t>
  </si>
  <si>
    <t>2028 m.</t>
  </si>
  <si>
    <t>2029 m.</t>
  </si>
  <si>
    <t>9.1</t>
  </si>
  <si>
    <t>9.2</t>
  </si>
  <si>
    <t>9.3</t>
  </si>
  <si>
    <t>9.4</t>
  </si>
  <si>
    <t>9.5</t>
  </si>
  <si>
    <t>9.6</t>
  </si>
  <si>
    <t>9.7</t>
  </si>
  <si>
    <t>9.8</t>
  </si>
  <si>
    <t>9.10</t>
  </si>
  <si>
    <t>9.11</t>
  </si>
  <si>
    <t>9.12</t>
  </si>
  <si>
    <t>9.13</t>
  </si>
  <si>
    <t>9.14</t>
  </si>
  <si>
    <t>9.15</t>
  </si>
  <si>
    <t>9.16</t>
  </si>
  <si>
    <t>9.17</t>
  </si>
  <si>
    <t>9.18</t>
  </si>
  <si>
    <t>9.19</t>
  </si>
  <si>
    <t>9.20</t>
  </si>
  <si>
    <t>8.</t>
  </si>
  <si>
    <t>7.</t>
  </si>
  <si>
    <t>1 stiprybė</t>
  </si>
  <si>
    <t>2 stiprybė</t>
  </si>
  <si>
    <t>3 stiprybė</t>
  </si>
  <si>
    <t>4 stiprybė</t>
  </si>
  <si>
    <t>5 stiprybė</t>
  </si>
  <si>
    <t>6 stiprybė</t>
  </si>
  <si>
    <t>7 stiprybė</t>
  </si>
  <si>
    <t>8 stiprybė</t>
  </si>
  <si>
    <t>9 stiprybė</t>
  </si>
  <si>
    <t>10 stiprybė</t>
  </si>
  <si>
    <t>Galimybės</t>
  </si>
  <si>
    <t>VVG teritorijos poreikių, kuriuos tenkina priemonė, skaičius</t>
  </si>
  <si>
    <t>R.3</t>
  </si>
  <si>
    <t>R.37</t>
  </si>
  <si>
    <t>R.39</t>
  </si>
  <si>
    <t>Rodiklio pavadinimas</t>
  </si>
  <si>
    <t xml:space="preserve">Sukurtų darbo vietų skaičius asmenims nuo 41 m. </t>
  </si>
  <si>
    <t>Sukurtų darbo vietų skaičius bet kurio amžiaus asmenims</t>
  </si>
  <si>
    <t>Sukurtų darbo vietų skaičius asmenims iki 40 m. (imtinai)</t>
  </si>
  <si>
    <t>Sukurtų darbo vietų skaičius moterims</t>
  </si>
  <si>
    <t>Sukurtų darbo vietų skaičius vyrams</t>
  </si>
  <si>
    <t>Sukurtų darbo vietų skaičius bet kurios lyties asmenims</t>
  </si>
  <si>
    <t>-</t>
  </si>
  <si>
    <t>7.1</t>
  </si>
  <si>
    <t>7.2</t>
  </si>
  <si>
    <t>7.3</t>
  </si>
  <si>
    <t>Rodiklio kodas</t>
  </si>
  <si>
    <t>R.41</t>
  </si>
  <si>
    <t>R.42</t>
  </si>
  <si>
    <t>Planuojama paremti projektų (rodiklis L700)</t>
  </si>
  <si>
    <t>Subregioninės vietovės principas:</t>
  </si>
  <si>
    <t>Pasirinkimo pagrindimas</t>
  </si>
  <si>
    <t>Inovacijų principas:</t>
  </si>
  <si>
    <t>Iš viso</t>
  </si>
  <si>
    <t>Stiprybės</t>
  </si>
  <si>
    <t>Silpnybės</t>
  </si>
  <si>
    <t>Grėsmės</t>
  </si>
  <si>
    <t>Teiginį pagrindžiančio rodiklio Nr. ar kitas informacijos šaltinis</t>
  </si>
  <si>
    <t>3.4</t>
  </si>
  <si>
    <t>VPS tikslą įgyvendinančių priemonių skaičius</t>
  </si>
  <si>
    <t>8.1</t>
  </si>
  <si>
    <t>8.2</t>
  </si>
  <si>
    <t>8.3</t>
  </si>
  <si>
    <t>8.4</t>
  </si>
  <si>
    <t>8.5</t>
  </si>
  <si>
    <t>8.6</t>
  </si>
  <si>
    <t>8.7</t>
  </si>
  <si>
    <t>8.9</t>
  </si>
  <si>
    <t>8.10</t>
  </si>
  <si>
    <t>8.11</t>
  </si>
  <si>
    <t>8.12</t>
  </si>
  <si>
    <t>8.13</t>
  </si>
  <si>
    <t>8.14</t>
  </si>
  <si>
    <t>8.15</t>
  </si>
  <si>
    <t>8.16</t>
  </si>
  <si>
    <t>8.17</t>
  </si>
  <si>
    <t>8.18</t>
  </si>
  <si>
    <t>8.19</t>
  </si>
  <si>
    <t>8.20</t>
  </si>
  <si>
    <t>VPS priemonių aprašymas</t>
  </si>
  <si>
    <t>10.</t>
  </si>
  <si>
    <t>10.1</t>
  </si>
  <si>
    <t>10.2</t>
  </si>
  <si>
    <t>10.3</t>
  </si>
  <si>
    <t>10.4</t>
  </si>
  <si>
    <t>10.5</t>
  </si>
  <si>
    <t>10.6</t>
  </si>
  <si>
    <t>10.7</t>
  </si>
  <si>
    <t>10.8</t>
  </si>
  <si>
    <t>10.9</t>
  </si>
  <si>
    <t>10.11</t>
  </si>
  <si>
    <t>10.12</t>
  </si>
  <si>
    <t>10.13</t>
  </si>
  <si>
    <t>10.14</t>
  </si>
  <si>
    <t>10.15</t>
  </si>
  <si>
    <t>10.16</t>
  </si>
  <si>
    <t>10.17</t>
  </si>
  <si>
    <t>10.18</t>
  </si>
  <si>
    <t>10.19</t>
  </si>
  <si>
    <t>10.20</t>
  </si>
  <si>
    <t>11.</t>
  </si>
  <si>
    <t>12.</t>
  </si>
  <si>
    <t>13.</t>
  </si>
  <si>
    <t>VVG veiklos išlaidos</t>
  </si>
  <si>
    <t>VVG teritorijos gyventojų aktyvumo skatinimo išlaidos</t>
  </si>
  <si>
    <t>Vietos projektų įgyvendinimo išlaidos</t>
  </si>
  <si>
    <t>Išlaidų kategorija</t>
  </si>
  <si>
    <t>VPS priemonių skaičius</t>
  </si>
  <si>
    <t>VPS administravimo išlaidos</t>
  </si>
  <si>
    <t>Išlaidų dalis, nuo atitinkamos kategorijos išlaidų, proc.</t>
  </si>
  <si>
    <t>Vietos projektų įgyvendinimo išlaidos, iš viso</t>
  </si>
  <si>
    <t>Išlaidų dalis, nuo vietos projektų įgyvendinimo išlaidų, proc.</t>
  </si>
  <si>
    <t>Visos VPS priemonės, iš viso</t>
  </si>
  <si>
    <t>VPS administravimo išlaidos, iš viso</t>
  </si>
  <si>
    <t>14.</t>
  </si>
  <si>
    <t>A</t>
  </si>
  <si>
    <t>C</t>
  </si>
  <si>
    <t>Ekonomikos augimas ir darbo vietų kūrimas kaimo vietovėse. BŽŪP projektais remiamas naujų darbo vietų kūrimas</t>
  </si>
  <si>
    <t>Kaimo ekonomikos plėtojimas. Kaimo verslo įmonių, įskaitant bioekonomikos įmones, kuriamų naudojantis pagal BŽŪP skiriama parama, skaičius</t>
  </si>
  <si>
    <t>Socialinės įtraukties skatinimas. Asmenų, kuriems taikomi remiami socialinės įtraukties projektai, skaičius</t>
  </si>
  <si>
    <t>Įgyvendinant vietos projektus sukurtų darbo vietų pasiskirstymas pagal amžių:</t>
  </si>
  <si>
    <t>Įgyvendinant vietos projektus sukurtų darbo vietų pasiskirstymas pagal lytį:</t>
  </si>
  <si>
    <t>Vietos projektų teritorinis pasiskirstymas (seniūnijos):</t>
  </si>
  <si>
    <t>Vietos projektų teritorinis pasiskirstymas (gyvenamosios vietovės):</t>
  </si>
  <si>
    <t>SP rezultato rodiklių taikymas priemonei:</t>
  </si>
  <si>
    <t>Taip, privalomai</t>
  </si>
  <si>
    <t>Taip, pasirinktinai</t>
  </si>
  <si>
    <t>Kaip priemonė prisidės prie horizontalaus tikslo i įgyvendinimo? (pildoma, jei taikoma)</t>
  </si>
  <si>
    <t>Ar siekiama, kad pagal priemonę finansuojami projektai apimtų visas VVG teritorijos seniūnijas?</t>
  </si>
  <si>
    <t>nepildomas</t>
  </si>
  <si>
    <t>Pagal priemonę remiamos veiklos</t>
  </si>
  <si>
    <t>Ar siekiama, kad pagal priemonę finansuojami projektai būtų vykdomi su partneriais?</t>
  </si>
  <si>
    <t>Ar siekiama, kad pagal priemonę finansuojami projektai būtų skirti inovacijoms vietos lygiu diegti?</t>
  </si>
  <si>
    <t>Ar pagal priemonę finansuojami projektai, skirti jaunimui?</t>
  </si>
  <si>
    <t>Metiniai tikslai:</t>
  </si>
  <si>
    <t>15.</t>
  </si>
  <si>
    <t>14.1</t>
  </si>
  <si>
    <t>14.2</t>
  </si>
  <si>
    <t>14.3</t>
  </si>
  <si>
    <t>14.4</t>
  </si>
  <si>
    <t>14.5</t>
  </si>
  <si>
    <t>14.6</t>
  </si>
  <si>
    <t>14.7</t>
  </si>
  <si>
    <t>14.8</t>
  </si>
  <si>
    <t>14.9</t>
  </si>
  <si>
    <t>14.10</t>
  </si>
  <si>
    <t>BŽŪP tikslas</t>
  </si>
  <si>
    <t>Teiginį pagrindžiančio situacijos analizės rodiklio Nr.</t>
  </si>
  <si>
    <t>Poreikį tenkinančių VPS priemonių skaičius</t>
  </si>
  <si>
    <t>Susijęs nacionalinis poreikis 1</t>
  </si>
  <si>
    <t>Susijęs nacionalinis poreikis 2</t>
  </si>
  <si>
    <t>Susijęs nacionalinis poreikis 3</t>
  </si>
  <si>
    <t>5.1</t>
  </si>
  <si>
    <t>5.2</t>
  </si>
  <si>
    <t>5.3</t>
  </si>
  <si>
    <t>Poreikio sąsaja su stiprybėmis ir (arba) galimybėmis</t>
  </si>
  <si>
    <t>Poreikio sąsaja su silpnybėmis ir (arba) grėsmėmis</t>
  </si>
  <si>
    <t>Poreikio sąsaja su aukštesnio lygmens strateginiais dokumentais</t>
  </si>
  <si>
    <t>Poreikio sąsaja su VVG teritorijos gyventojų nuomone</t>
  </si>
  <si>
    <t xml:space="preserve">g.3 </t>
  </si>
  <si>
    <t xml:space="preserve">Skatinti verslų kūrimąsi kaime, žemės ūkio veiklos įvairinimą </t>
  </si>
  <si>
    <t>h.1</t>
  </si>
  <si>
    <t>Skatinti kaimo gyventojų ir kaimo bendruomenių verslo iniciatyvas</t>
  </si>
  <si>
    <t>h.2</t>
  </si>
  <si>
    <t xml:space="preserve">Didinti kaimo gyventojų užimtumą ir  socialinę įtrauktį </t>
  </si>
  <si>
    <t xml:space="preserve">h.4 </t>
  </si>
  <si>
    <t xml:space="preserve">Modernizuoti kaimo vietoves didinant gyvenimo sąlygų jose patrauklumą </t>
  </si>
  <si>
    <t>h.5</t>
  </si>
  <si>
    <t>BIVP priemonės poreikiai</t>
  </si>
  <si>
    <t>Kiti SP poreikiai</t>
  </si>
  <si>
    <t>Nacionaliniai poreikiai (iš SP)</t>
  </si>
  <si>
    <t>a.1</t>
  </si>
  <si>
    <t>Palaikyti žemės ūkio veiklos tęstinumą ir tvarumą</t>
  </si>
  <si>
    <t>Aukštas</t>
  </si>
  <si>
    <t>a.2</t>
  </si>
  <si>
    <t xml:space="preserve">Didinti mažų ir vidutinių ūkių gyvybingumą labiau remiant jų pajamas </t>
  </si>
  <si>
    <t>a.3</t>
  </si>
  <si>
    <t xml:space="preserve">Palaikyti ekonominius sunkumus patiriančių žemės ūkio sektorių gamybos lygį </t>
  </si>
  <si>
    <t>Vidutinis</t>
  </si>
  <si>
    <t>a.4</t>
  </si>
  <si>
    <t>Padidinti jaunųjų ūkininkų ūkių ekonominį pajėgumą</t>
  </si>
  <si>
    <t>a.5</t>
  </si>
  <si>
    <t>Didinti žemės ūkio subjektų galimybes pasinaudoti alternatyviais finansiniais ištekliais</t>
  </si>
  <si>
    <t>Žemas</t>
  </si>
  <si>
    <t>a.6</t>
  </si>
  <si>
    <t xml:space="preserve">Skatinti rizikų valdymo priemonių taikymą ūkiuose </t>
  </si>
  <si>
    <t>a.7</t>
  </si>
  <si>
    <t>Palaikyti ūkių ekonominį ir aplinkosauginį tvarumą vietovėse, turinčiose gamtinių ir kt. kliūčių</t>
  </si>
  <si>
    <t>b.1</t>
  </si>
  <si>
    <t xml:space="preserve">Skatinti aukštesnės pridėtinės vertės žemės ūkio produktų gamybą, visų pirma remiant perdirbimą  </t>
  </si>
  <si>
    <t>b.2</t>
  </si>
  <si>
    <t>Didinti inovatyvių / pažangių technologijų diegimą ūkiuose</t>
  </si>
  <si>
    <t>b.3</t>
  </si>
  <si>
    <t>Atnaujinti esamas melioracijos sistemas, pertvarkant į reguliuojamas</t>
  </si>
  <si>
    <t>b.4</t>
  </si>
  <si>
    <t>Skatinti beatliekinę veiklą ūkiuose</t>
  </si>
  <si>
    <t>b.5</t>
  </si>
  <si>
    <t>Skatinti novatoriškų (naujoviškų) produktų iš biomasės gamybą</t>
  </si>
  <si>
    <t>c.1</t>
  </si>
  <si>
    <t>Skatinti ūkių bendradarbiavimą, įskaitant gamintojų organizacijų kūrimąsi</t>
  </si>
  <si>
    <t>c.2</t>
  </si>
  <si>
    <t>Didinti ūkininkų derybinę galią, ypač dalyvaujant trumpose tiekimo grandinėse</t>
  </si>
  <si>
    <t>c.3</t>
  </si>
  <si>
    <t>Skatinti kooperatyvus teikti paslaugas savo nariams, pritaikant dalijimosi ekonomikos principus</t>
  </si>
  <si>
    <t>c.4</t>
  </si>
  <si>
    <t>Skatinti ūkio subjektus gaminti aukštesnės pridėtinės vertės produkciją</t>
  </si>
  <si>
    <t>d.1</t>
  </si>
  <si>
    <t xml:space="preserve">Didinti ŠESD absorbavimą skatinant miškų veisimą </t>
  </si>
  <si>
    <t>d.2</t>
  </si>
  <si>
    <t>Taikyti technologijas mažinančias ŠESD emisijas ir didinančias organinės anglies kiekį dirvožemyje</t>
  </si>
  <si>
    <t>d.3</t>
  </si>
  <si>
    <t>Mažinti ŠESD emisijas nusausintuose šlapynėse ir durpynuose</t>
  </si>
  <si>
    <t>d.4</t>
  </si>
  <si>
    <t>Didinti ūkių atsparumą dėl klimato kaitos kylančiai rizikai taikant modernias vandentvarkos sistemas</t>
  </si>
  <si>
    <t>d.5</t>
  </si>
  <si>
    <t>Didinti gyvulių mėšlo ir kitų šalutinių žemės ūkio produktų panaudojimą energijos gamybai</t>
  </si>
  <si>
    <t>e.1</t>
  </si>
  <si>
    <t>Taikyti žemės ūkio praktikas, kurios stabdytų dirvožemio eroziją, ypač dirbamuose šlaituose</t>
  </si>
  <si>
    <t>e.2</t>
  </si>
  <si>
    <t>Mažinti tręšimą mineralinėmis trąšomis ir didinti tvarių mėšlo tvarkymo technologijų naudojimą</t>
  </si>
  <si>
    <t>e.3</t>
  </si>
  <si>
    <t>Gerinti paviršinio vandens kokybę, ypač rizikos vandenų teritorijose</t>
  </si>
  <si>
    <t>f.1</t>
  </si>
  <si>
    <t>Gerinti biologinės įvairovės būklę žemės ūkio naudmenose, taikant tvarias žemės ūkio praktikas</t>
  </si>
  <si>
    <t>f.2</t>
  </si>
  <si>
    <t>Gerinti su žemės ūkiu ir miškais susijusių buveinių būklę</t>
  </si>
  <si>
    <t>f.3</t>
  </si>
  <si>
    <t>Saugoti biologinės įvairovės apsaugos požiūriu vertingus agrarinio kraštovaizdžio elementus</t>
  </si>
  <si>
    <t>g.1</t>
  </si>
  <si>
    <t>Pritraukti ir išlaikyti jaunus žmones, įskaitant jaunuosius ūkininkus, kaimo vietovėse</t>
  </si>
  <si>
    <t xml:space="preserve">g.2 </t>
  </si>
  <si>
    <t>Gerinti jaunųjų ūkininkų žinių ir įgūdžių lygį, sudarant galimybę jiems mokytis, gauti konsultacijas</t>
  </si>
  <si>
    <t xml:space="preserve">g.4 </t>
  </si>
  <si>
    <t>Didinti jaunųjų ūkininkų prieinamumą prie žemės ir finansinių išteklių</t>
  </si>
  <si>
    <t>Aukšts</t>
  </si>
  <si>
    <t>h.7</t>
  </si>
  <si>
    <t>Skatinti miškuose tvarią ūkinę veiklą</t>
  </si>
  <si>
    <t>i.1</t>
  </si>
  <si>
    <t>Skatinti saugių, ekologiškų, aukštos ir išskirtinės kokybės žemės ūkio ir maisto produktų vartojimą</t>
  </si>
  <si>
    <t>i.2</t>
  </si>
  <si>
    <t>Skatinti ūkiuose taikyti integruotas kenksmingųjųų organizmų kontrolės praktikas</t>
  </si>
  <si>
    <t>i.3</t>
  </si>
  <si>
    <t>Skatinti ūkinių gyvūnų laikytojus prisiimti aukštesnius gyvūnų gerovės standartus</t>
  </si>
  <si>
    <t>i.4</t>
  </si>
  <si>
    <t>Gerinti institucijų, atsakingų už augalų ir gyvūnų ligų prevenciją ir kontrolę, aprūpinimą įranga</t>
  </si>
  <si>
    <t>i.5</t>
  </si>
  <si>
    <t>Stiprinti prevencinių biosaugos priemonių taikymą, mažinant gyvulių infekcinių susirgimų riziką</t>
  </si>
  <si>
    <t>k.1</t>
  </si>
  <si>
    <t>Didinti žinių ir inovacijų sklaidą žemės ūkyje</t>
  </si>
  <si>
    <t>Neprioritetizuojama</t>
  </si>
  <si>
    <t>k.2</t>
  </si>
  <si>
    <t>Didinti konsultavimo paslaugų formų įvairovę, geriau užtikrinti jų atitikimą ūkininkų poreikiams</t>
  </si>
  <si>
    <t>k.3</t>
  </si>
  <si>
    <t>Užtikrinti aukštą konsultantų kompetenciją ir jų teikiamų konsultacijų kokybę</t>
  </si>
  <si>
    <t>k.4</t>
  </si>
  <si>
    <t xml:space="preserve">Mažinti skaitmeninę atskirtį žemės ūkyje ir kaimo vietovėse </t>
  </si>
  <si>
    <t>Iš dalies tinkami</t>
  </si>
  <si>
    <t>Atnaujinti poreikių sąrašą pagal patvirtintą SP versiją (B, C, D ir E stulpeliuose)</t>
  </si>
  <si>
    <t>Poreikio sąsaja su situacijos analizės rodikliais (poreikio dydžio, problemos masto, intervencijos poreikio kiekybinis pagrindimas)</t>
  </si>
  <si>
    <t>Pokytį pagrindžiantis rodiklis 1</t>
  </si>
  <si>
    <t>Pokytį pagrindžiantis rodiklis 2</t>
  </si>
  <si>
    <t>Pokytį pagrindžiantis rodiklis 3</t>
  </si>
  <si>
    <t>VVG bendradarbiavimo projektams skirtos priemonės, iš viso</t>
  </si>
  <si>
    <t>Vietos projektams skirtos priemonės, iš viso</t>
  </si>
  <si>
    <t>SO1. Remti perspektyvias ūkių pajamas ir žemės ūkio sektoriaus atsparumą visoje Sąjungoje, siekiant didinti ilgalaikį aprūpinimą maistu ir žemės ūkio įvairovę, taip pat užtikrinti žemės ūkio gamybos ekonominį tvarumą Sąjungoje</t>
  </si>
  <si>
    <t>SO2. Labiau orientuotis į rinką ir didinti ūkių konkurencingumą tiek trumpuoju, tiek ilguoju laikotarpiu, be kita ko, daugiau dėmesio skiriant moksliniams tyrimams, technologijoms ir skaitmenizacijai</t>
  </si>
  <si>
    <t>XCO. Modernizuoti sektorių skatinant žemės ūkio ir kaimo vietovių žinias, inovacijas ir skaitmeninimą bei dalijimąsi jomis, taip pat skatinant jų diegimą</t>
  </si>
  <si>
    <t>SO3. Gerinti ūkininko padėtį vertės grandinėje</t>
  </si>
  <si>
    <t>SO4. Prisidėti prie klimato kaitos švelninimo ir prisitaikymo prie jos, be kita ko, mažinant išmetamą šiltnamio efektą sukeliančių dujų kiekį ir didinant anglies dioksido sekvestraciją, taip pat plėtoti tvariąją energetiką</t>
  </si>
  <si>
    <t>SO5. Skatinti tvarų vystymąsi ir veiksmingą gamtos išteklių, pavyzdžiui, vandens, dirvožemio ir oro, valdymą, be kita ko, mažinant priklausomybę nuo cheminių medžiagų</t>
  </si>
  <si>
    <t>SO6. Prisidėti prie biologinės įvairovės nykimo sustabdymo ir sustabdymo, gerinti ekosistemų funkcijas ir išsaugoti buveines bei kraštovaizdžius</t>
  </si>
  <si>
    <t>SO7. Pritraukti jaunuosius ūkininkus ir kitus naujus ūkininkus, palaikyti jų veiklą ir palengvinti tvarią verslo plėtrą kaimo vietovėse</t>
  </si>
  <si>
    <t>BŽŪP tikslai</t>
  </si>
  <si>
    <t>Ar tikslas įgyvendinamas VVG teritorijoje</t>
  </si>
  <si>
    <t>SO8. Skatinti užimtumą, augimą, lyčių lygybę, įskaitant moterų dalyvavimą ūkininkavimo veikloje, socialinę įtrauktį ir vietos plėtrą kaimo vietovėse, įskaitant žiedinę bioekonomiką ir tvarią miškininkystę</t>
  </si>
  <si>
    <t>BIVP priemonei taikomi BŽŪP tikslai (privalomi)</t>
  </si>
  <si>
    <t>Kiti BŽŪP tikslai (neprivalomi)</t>
  </si>
  <si>
    <t>BŽŪP tikslai, kurie VPS gali būti įgyvendinami horizontaliai (pasirenkami)</t>
  </si>
  <si>
    <t>VVG teritorijai aktualūs BŽŪP tikslai</t>
  </si>
  <si>
    <t>1 konkretus tikslas (a)</t>
  </si>
  <si>
    <t>2 konkretus tikslas (b)</t>
  </si>
  <si>
    <t>3 konkretus tikslas (c)</t>
  </si>
  <si>
    <t>4 konkretus tikslas (d)</t>
  </si>
  <si>
    <t>5 konkretus tikslas (e)</t>
  </si>
  <si>
    <t>6 konkretus tikslas (f)</t>
  </si>
  <si>
    <t>7 konkretus tikslas (g)</t>
  </si>
  <si>
    <t>8 konkretus tikslas (h)</t>
  </si>
  <si>
    <t>9 konkretus tikslas (i)</t>
  </si>
  <si>
    <t>Kompleksinis tikslas (k)</t>
  </si>
  <si>
    <t>VPS priemonių sąsajos su BŽŪP tikslais</t>
  </si>
  <si>
    <t>VPS priemonės</t>
  </si>
  <si>
    <t>VVG teritorijos stiprybės, silpnybės, galimybės ir grėsmės (SSGG) ir jų sąsajos su VVG teritorijos poreikiais</t>
  </si>
  <si>
    <t>VVG teritorijos poreikiai</t>
  </si>
  <si>
    <t>Europos kaimo tinklų kūrimas. Kaimo gyventojų, kuriems, naudojantis BŽŪP parama, sudarytos palankesnės sąlygos naudotis paslaugomis ir infrastruktūra, skaičius</t>
  </si>
  <si>
    <t>2030 m.</t>
  </si>
  <si>
    <t>2031 m.</t>
  </si>
  <si>
    <t>Sukurtų DV pasiskirstymas pagal amžių:</t>
  </si>
  <si>
    <t>N.37</t>
  </si>
  <si>
    <t>1 lentelė</t>
  </si>
  <si>
    <t>2 lentelė</t>
  </si>
  <si>
    <t>3 lentelė</t>
  </si>
  <si>
    <t>4 lentelė</t>
  </si>
  <si>
    <t>5 lentelė</t>
  </si>
  <si>
    <t>6 lentelė</t>
  </si>
  <si>
    <t>7 lentelė</t>
  </si>
  <si>
    <t>8 lentelė</t>
  </si>
  <si>
    <t>9 lentelė</t>
  </si>
  <si>
    <t>10 lentelė</t>
  </si>
  <si>
    <t>11 lentelė</t>
  </si>
  <si>
    <t>12 lentelė</t>
  </si>
  <si>
    <t>13 lentelė</t>
  </si>
  <si>
    <t>14 lentelė</t>
  </si>
  <si>
    <t>15 lentelė</t>
  </si>
  <si>
    <t>15.1</t>
  </si>
  <si>
    <t>15.2</t>
  </si>
  <si>
    <t>15.3</t>
  </si>
  <si>
    <t>15.4</t>
  </si>
  <si>
    <t>15.5</t>
  </si>
  <si>
    <t>15.6</t>
  </si>
  <si>
    <t>15.7</t>
  </si>
  <si>
    <t>15.8</t>
  </si>
  <si>
    <t>15.9</t>
  </si>
  <si>
    <t>15.10</t>
  </si>
  <si>
    <t>16.</t>
  </si>
  <si>
    <t>Metinis VPS išlaidų planas</t>
  </si>
  <si>
    <t>VPS administravimo išlaidos (be VVG bendradarbiavimo projektų išlaidų)</t>
  </si>
  <si>
    <t>13.1</t>
  </si>
  <si>
    <t>13.2</t>
  </si>
  <si>
    <t>13.3</t>
  </si>
  <si>
    <t>13.4</t>
  </si>
  <si>
    <t>13.5</t>
  </si>
  <si>
    <t>13.6</t>
  </si>
  <si>
    <t>13.7</t>
  </si>
  <si>
    <t>13.8</t>
  </si>
  <si>
    <t>13.9</t>
  </si>
  <si>
    <t>13.10</t>
  </si>
  <si>
    <t>13.11</t>
  </si>
  <si>
    <t>13.12</t>
  </si>
  <si>
    <t>13.13</t>
  </si>
  <si>
    <t>13.14</t>
  </si>
  <si>
    <t>13.15</t>
  </si>
  <si>
    <t>Planuojama metinė išlaidų suma, Eur</t>
  </si>
  <si>
    <t>Planuojama metinė išlaidų dalis, proc.</t>
  </si>
  <si>
    <t>16.1</t>
  </si>
  <si>
    <t>16.2</t>
  </si>
  <si>
    <t>16.3</t>
  </si>
  <si>
    <t>16.4</t>
  </si>
  <si>
    <t>16.5</t>
  </si>
  <si>
    <t>16.6</t>
  </si>
  <si>
    <t>Kiekybinis tikslas iki 2029 m.</t>
  </si>
  <si>
    <t>Kiekybinis tikslas iki 2029 m. (rodiklis R.37)</t>
  </si>
  <si>
    <t>Pasirinkimai (2)</t>
  </si>
  <si>
    <t>Pasirinkimai (3)</t>
  </si>
  <si>
    <t>Kaip priemonė prisidės prie horizontalaus tikslo d įgyvendinimo? (pildoma, jei taikoma)</t>
  </si>
  <si>
    <t>Kaip priemonė prisidės prie horizontalaus tikslo e įgyvendinimo? (pildoma, jei taikoma)</t>
  </si>
  <si>
    <t>Kaip priemonė prisidės prie horizontalaus tikslo f įgyvendinimo? (pildoma, jei taikoma)</t>
  </si>
  <si>
    <t>A dalis. Priemonės intervencijos logika:</t>
  </si>
  <si>
    <t>VVG pavadinimas</t>
  </si>
  <si>
    <t>VVG teritorijos poreikių skaičius</t>
  </si>
  <si>
    <t>VVG teritorijai aktualių BŽŪP tikslų skaičius</t>
  </si>
  <si>
    <t>Žemės ūkio sektoriaus skaitmeninimas. Ūkių, pagal BŽŪP gaunančių paramą skaitmeninėms ūkininkavimo technologijoms plėtoti, skaičius</t>
  </si>
  <si>
    <t>Sukurtų DV pasiskirstymas pagal lytį:</t>
  </si>
  <si>
    <t>VVG teritorijos kaimo gyvenamųjų vietovių skaičius</t>
  </si>
  <si>
    <t>VVG teritorijos seniūnijų skaičius</t>
  </si>
  <si>
    <t>Parengta Vietos plėtros strategija (VPS) yra teminė</t>
  </si>
  <si>
    <t>Pagrindiniai rezultatai:</t>
  </si>
  <si>
    <t>Ūkių skaičius VVG teritorijoje</t>
  </si>
  <si>
    <t>Gyventojų skaičius VVG teritorijoje</t>
  </si>
  <si>
    <t>Dalis nuo visų VVG teritorijos gyventojų, proc.</t>
  </si>
  <si>
    <t>Dalis nuo visų ūkių VVG teritorijoje, proc.</t>
  </si>
  <si>
    <t>Konteksto rodikliai:</t>
  </si>
  <si>
    <t>14.11</t>
  </si>
  <si>
    <t>14.12</t>
  </si>
  <si>
    <t>14.13</t>
  </si>
  <si>
    <t>16.7</t>
  </si>
  <si>
    <t>16.8</t>
  </si>
  <si>
    <t>16.9</t>
  </si>
  <si>
    <t>16.10</t>
  </si>
  <si>
    <t>16.11</t>
  </si>
  <si>
    <t>16.12</t>
  </si>
  <si>
    <t>16.13</t>
  </si>
  <si>
    <t>16.14</t>
  </si>
  <si>
    <t>16.15</t>
  </si>
  <si>
    <t>16.16</t>
  </si>
  <si>
    <t>16.17</t>
  </si>
  <si>
    <t>17.1</t>
  </si>
  <si>
    <t>17.2</t>
  </si>
  <si>
    <t>17.3</t>
  </si>
  <si>
    <t>17.4</t>
  </si>
  <si>
    <t>17.5</t>
  </si>
  <si>
    <t>17.6</t>
  </si>
  <si>
    <t>BŽŪP tikslų, kuriuos įgyvendina priemonė, skaičius</t>
  </si>
  <si>
    <t>Pagrindinis BŽŪP tikslas, kurį įgyvendina VPS priemonė</t>
  </si>
  <si>
    <t>Pokytis, kurio siekiama VPS priemone</t>
  </si>
  <si>
    <t>Priemonės tikslas, ryšys su pagrindiniu BŽŪP tikslu ir VVG teritorijos poreikiais (problemomis ir (arba) potencialu), ryšys su VPS tema (jei taikoma)</t>
  </si>
  <si>
    <t>Planuojamų kvietimų teikti paraiškas skaičius</t>
  </si>
  <si>
    <t>Paaiškinimas, kaip nustatyta rodiklio L700 reikšmė</t>
  </si>
  <si>
    <t>Didžiausia paramos suma vietos projektui, Eur</t>
  </si>
  <si>
    <t xml:space="preserve">Paramos lyginamoji dalis, proc. </t>
  </si>
  <si>
    <t>Planuojama paramos suma priemonei, Eur</t>
  </si>
  <si>
    <t>Planuojama paremti projektų, skirtų inovacijoms vietos lygiu diegti (rodiklis L710)</t>
  </si>
  <si>
    <t>Remiami pelno projektai</t>
  </si>
  <si>
    <t>Remiami projektai, susiję su žinių perdavimu, įskaitant konsultacijas, mokymą ir keitimąsi žiniomis apie tvarią, ekonominę, socialinę, aplinką ir klimatą tausojančią veiklą (aktualu rodikliui L801)</t>
  </si>
  <si>
    <t>Remiami projektai, prisidedantys prie aplinkos tvarumo, klimato kaitos švelninimo bei prisitaikymo prie jos tikslų įgyvendinimo kaimo vietovėse (aktualu rodikliui L804)</t>
  </si>
  <si>
    <t>Remiami projektai, kurie kuria darbo vietas (aktualu rodikliui L805)</t>
  </si>
  <si>
    <t>Remiami kaimo verslų, įskaitant bioekonomiką, projektai (aktualu rodikliui L 806)</t>
  </si>
  <si>
    <t>Remiami projektai, susiję su sumanių kaimų strategijomis (aktualu rodikliui L807)</t>
  </si>
  <si>
    <t>Remiami projektai, gerinantys paslaugų prieinamumą ir infrastruktūrą (aktualu rodikliui L808)</t>
  </si>
  <si>
    <t>Remiami socialinės įtraukties projektai (aktualu rodikliui L809)</t>
  </si>
  <si>
    <t>Remiami projektai, susiję su atsinaujinančios energijos gamybos pajėgumais, įskaitant biologinę (aktualu rodikliui L803)</t>
  </si>
  <si>
    <t>7.4</t>
  </si>
  <si>
    <t>7.5</t>
  </si>
  <si>
    <t>7.6</t>
  </si>
  <si>
    <t>7.7</t>
  </si>
  <si>
    <t>7.8</t>
  </si>
  <si>
    <t>7.9</t>
  </si>
  <si>
    <t>7.10</t>
  </si>
  <si>
    <t>7.11</t>
  </si>
  <si>
    <t>7.12</t>
  </si>
  <si>
    <t>7.13</t>
  </si>
  <si>
    <t>7.14</t>
  </si>
  <si>
    <t>7.15</t>
  </si>
  <si>
    <t>7.16</t>
  </si>
  <si>
    <t>7.17</t>
  </si>
  <si>
    <t>7.18</t>
  </si>
  <si>
    <t>7.19</t>
  </si>
  <si>
    <t>7.20</t>
  </si>
  <si>
    <t>7.21</t>
  </si>
  <si>
    <t>7.22</t>
  </si>
  <si>
    <t>7.23</t>
  </si>
  <si>
    <t>Susijusių poreikių skaičius</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</si>
  <si>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</si>
  <si>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</si>
  <si>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</si>
  <si>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</si>
  <si>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</si>
  <si>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</si>
  <si>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</si>
  <si>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</si>
  <si>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</si>
  <si>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</si>
  <si>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</si>
  <si>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</si>
  <si>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</si>
  <si>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</si>
  <si>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</si>
  <si>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</si>
  <si>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</si>
  <si>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</si>
  <si>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</si>
  <si>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</si>
  <si>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</si>
  <si>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</si>
  <si>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</si>
  <si>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</si>
  <si>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</si>
  <si>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</si>
  <si>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</si>
  <si>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</si>
  <si>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</si>
  <si>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</si>
  <si>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</si>
  <si>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</si>
  <si>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</si>
  <si>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</si>
  <si>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</si>
  <si>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</si>
  <si>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</si>
  <si>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</si>
  <si>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</si>
  <si>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</si>
  <si>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</si>
  <si>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</si>
  <si>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</si>
  <si>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</si>
  <si>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</si>
  <si>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</si>
  <si>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</si>
  <si>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</si>
  <si>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</si>
  <si>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</si>
  <si>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</si>
  <si>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</si>
  <si>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</si>
  <si>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</si>
  <si>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</si>
  <si>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</si>
  <si>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</si>
  <si>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</si>
  <si>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</si>
  <si>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</si>
  <si>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</si>
  <si>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</si>
  <si>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</si>
  <si>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</si>
  <si>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</si>
  <si>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</si>
  <si>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</si>
  <si>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</si>
  <si>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</si>
  <si>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</si>
  <si>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</si>
  <si>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</si>
  <si>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</si>
  <si>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</si>
  <si>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</si>
  <si>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</si>
  <si>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</si>
  <si>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12.1</t>
  </si>
  <si>
    <t>12.2</t>
  </si>
  <si>
    <t>12.3</t>
  </si>
  <si>
    <t>12.4</t>
  </si>
  <si>
    <t>12.5</t>
  </si>
  <si>
    <t>12.6</t>
  </si>
  <si>
    <t>12.7</t>
  </si>
  <si>
    <t>12.8</t>
  </si>
  <si>
    <t>12.9</t>
  </si>
  <si>
    <t>12.10</t>
  </si>
  <si>
    <t>12.11</t>
  </si>
  <si>
    <t>12.12</t>
  </si>
  <si>
    <t>12.13</t>
  </si>
  <si>
    <t>12.14</t>
  </si>
  <si>
    <t>12.15</t>
  </si>
  <si>
    <t>12.16</t>
  </si>
  <si>
    <t>12.17</t>
  </si>
  <si>
    <t>12.18</t>
  </si>
  <si>
    <t>12.19</t>
  </si>
  <si>
    <t>12.20</t>
  </si>
  <si>
    <t>Tinkamumo sąlygos pareiškėjams ir projektams</t>
  </si>
  <si>
    <t>Pokyčiai, kurių siekiama VVG teritorijoje (kiekybine išraiška)</t>
  </si>
  <si>
    <t>17.</t>
  </si>
  <si>
    <t>Pateikti pasirinkimų sąrašai</t>
  </si>
  <si>
    <t>Susijęs poreikis 1</t>
  </si>
  <si>
    <t>Susijęs poreikis 2</t>
  </si>
  <si>
    <t>Susijęs poreikis 3</t>
  </si>
  <si>
    <t>Pokyčio rodiklio pradinė reikšmė</t>
  </si>
  <si>
    <t>Pokyčio rodiklio pradinės reikšmės metai</t>
  </si>
  <si>
    <t>BŽŪP tikslų kodai</t>
  </si>
  <si>
    <t>17.7</t>
  </si>
  <si>
    <t>17.8</t>
  </si>
  <si>
    <t>17.9</t>
  </si>
  <si>
    <t>17.10</t>
  </si>
  <si>
    <t>15.11</t>
  </si>
  <si>
    <t>15.12</t>
  </si>
  <si>
    <t>15.13</t>
  </si>
  <si>
    <t>15.14</t>
  </si>
  <si>
    <t>15.15</t>
  </si>
  <si>
    <t>15.16</t>
  </si>
  <si>
    <t>15.17</t>
  </si>
  <si>
    <t>15.18</t>
  </si>
  <si>
    <t>15.19</t>
  </si>
  <si>
    <t>15.20</t>
  </si>
  <si>
    <t>VPS turinio elementas</t>
  </si>
  <si>
    <t>VPS priemonių pavadinimai, susiję poreikiai</t>
  </si>
  <si>
    <t>Įgyvendinant VPS planuojamų sukurti darbo vietų paskirstymas pagal amžių ir lytį</t>
  </si>
  <si>
    <t>18.</t>
  </si>
  <si>
    <t>18.1</t>
  </si>
  <si>
    <t>18.3</t>
  </si>
  <si>
    <t>18.4</t>
  </si>
  <si>
    <t>18.5</t>
  </si>
  <si>
    <t>18.6</t>
  </si>
  <si>
    <t>18.7</t>
  </si>
  <si>
    <t>18.8</t>
  </si>
  <si>
    <t>18.9</t>
  </si>
  <si>
    <t>18.10</t>
  </si>
  <si>
    <t>VPS priemonių rezultato rodiklių pagrindimas</t>
  </si>
  <si>
    <t>VPS išlaidos pagal išlaidų kategorijas ir priemonių rūšis</t>
  </si>
  <si>
    <t>Informacija apie VVG kolegialaus valdymo organo sudėtį</t>
  </si>
  <si>
    <t>Narių pasiskirstymas pagal sektorius:</t>
  </si>
  <si>
    <t>Narių skaičius</t>
  </si>
  <si>
    <t xml:space="preserve">Narių dalis, proc. </t>
  </si>
  <si>
    <t xml:space="preserve">Iš viso: </t>
  </si>
  <si>
    <t>Narių pasiskirstymas pagal lytį:</t>
  </si>
  <si>
    <t>Lytis</t>
  </si>
  <si>
    <t>Moterys</t>
  </si>
  <si>
    <t>Vyrai</t>
  </si>
  <si>
    <t>Narių pasiskirstymas pagal amžių:</t>
  </si>
  <si>
    <t>Amžiaus grupė</t>
  </si>
  <si>
    <t>Asmenys nuo 41 m.</t>
  </si>
  <si>
    <t>Kita</t>
  </si>
  <si>
    <t>Sektorius, atstovaujami interesai</t>
  </si>
  <si>
    <t>1.</t>
  </si>
  <si>
    <t>1.1</t>
  </si>
  <si>
    <t>1.2</t>
  </si>
  <si>
    <t>1.3</t>
  </si>
  <si>
    <t>1.4</t>
  </si>
  <si>
    <t>1.5</t>
  </si>
  <si>
    <t>1.6</t>
  </si>
  <si>
    <t>1.7</t>
  </si>
  <si>
    <t>1.8</t>
  </si>
  <si>
    <t>1.9</t>
  </si>
  <si>
    <t>1.9.1</t>
  </si>
  <si>
    <t>1.9.2</t>
  </si>
  <si>
    <t>1.9.3</t>
  </si>
  <si>
    <t>1.9.4</t>
  </si>
  <si>
    <t>1.9.5</t>
  </si>
  <si>
    <t>1.9.6</t>
  </si>
  <si>
    <t>1.9.7</t>
  </si>
  <si>
    <t>1.9.9</t>
  </si>
  <si>
    <t>1.10</t>
  </si>
  <si>
    <t>1.10.1</t>
  </si>
  <si>
    <t>1.10.2</t>
  </si>
  <si>
    <t>2.</t>
  </si>
  <si>
    <t>2.1</t>
  </si>
  <si>
    <t>2.2</t>
  </si>
  <si>
    <t>2.3</t>
  </si>
  <si>
    <t>2.4</t>
  </si>
  <si>
    <t>5.1.1</t>
  </si>
  <si>
    <t>5.1.2</t>
  </si>
  <si>
    <t>5.2.1</t>
  </si>
  <si>
    <t>5.2.2</t>
  </si>
  <si>
    <t>5.2.3</t>
  </si>
  <si>
    <t>5.2.4</t>
  </si>
  <si>
    <t>5.3.1</t>
  </si>
  <si>
    <t>5.3.2</t>
  </si>
  <si>
    <t>5.3.3</t>
  </si>
  <si>
    <t>5.3.4</t>
  </si>
  <si>
    <t>6.3</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</si>
  <si>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</si>
  <si>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</si>
  <si>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</si>
  <si>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</si>
  <si>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</si>
  <si>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</si>
  <si>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</si>
  <si>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</si>
  <si>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</si>
  <si>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</si>
  <si>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</si>
  <si>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</si>
  <si>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</si>
  <si>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</si>
  <si>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</si>
  <si>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</si>
  <si>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</si>
  <si>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</si>
  <si>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</si>
  <si>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</si>
  <si>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</si>
  <si>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</si>
  <si>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</si>
  <si>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</si>
  <si>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</si>
  <si>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</si>
  <si>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</si>
  <si>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</si>
  <si>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</si>
  <si>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</si>
  <si>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</si>
  <si>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</si>
  <si>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</si>
  <si>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</si>
  <si>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</si>
  <si>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</si>
  <si>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</si>
  <si>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</si>
  <si>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</si>
  <si>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</si>
  <si>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</si>
  <si>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</si>
  <si>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</si>
  <si>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</si>
  <si>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</si>
  <si>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</si>
  <si>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</si>
  <si>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</si>
  <si>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</si>
  <si>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</si>
  <si>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</si>
  <si>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</si>
  <si>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</si>
  <si>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</si>
  <si>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</si>
  <si>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</si>
  <si>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</si>
  <si>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</si>
  <si>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</si>
  <si>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</si>
  <si>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</si>
  <si>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</si>
  <si>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</si>
  <si>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</si>
  <si>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</si>
  <si>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</si>
  <si>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</si>
  <si>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</si>
  <si>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</si>
  <si>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</si>
  <si>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</si>
  <si>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</si>
  <si>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</si>
  <si>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</si>
  <si>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</si>
  <si>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</si>
  <si>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</si>
  <si>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11.100</t>
  </si>
  <si>
    <t>11.101</t>
  </si>
  <si>
    <t>11.102</t>
  </si>
  <si>
    <t>11.103</t>
  </si>
  <si>
    <t>11.104</t>
  </si>
  <si>
    <t>11.105</t>
  </si>
  <si>
    <t>11.106</t>
  </si>
  <si>
    <t>11.107</t>
  </si>
  <si>
    <t>11.108</t>
  </si>
  <si>
    <t>11.109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</si>
  <si>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</si>
  <si>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</si>
  <si>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</si>
  <si>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</si>
  <si>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</si>
  <si>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</si>
  <si>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</si>
  <si>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</si>
  <si>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</si>
  <si>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</si>
  <si>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</si>
  <si>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</si>
  <si>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</si>
  <si>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</si>
  <si>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</si>
  <si>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</si>
  <si>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</si>
  <si>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</si>
  <si>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</si>
  <si>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</si>
  <si>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</si>
  <si>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</si>
  <si>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</si>
  <si>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</si>
  <si>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</si>
  <si>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</si>
  <si>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</si>
  <si>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</si>
  <si>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</si>
  <si>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</si>
  <si>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</si>
  <si>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</si>
  <si>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</si>
  <si>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</si>
  <si>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</si>
  <si>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</si>
  <si>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</si>
  <si>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</si>
  <si>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</si>
  <si>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</si>
  <si>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</si>
  <si>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</si>
  <si>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</si>
  <si>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</si>
  <si>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</si>
  <si>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</si>
  <si>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</si>
  <si>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</si>
  <si>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</si>
  <si>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</si>
  <si>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</si>
  <si>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</si>
  <si>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</si>
  <si>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</si>
  <si>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</si>
  <si>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</si>
  <si>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</si>
  <si>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</si>
  <si>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</si>
  <si>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</si>
  <si>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</si>
  <si>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</si>
  <si>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</si>
  <si>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</si>
  <si>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</si>
  <si>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</si>
  <si>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</si>
  <si>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</si>
  <si>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</si>
  <si>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</si>
  <si>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</si>
  <si>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</si>
  <si>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</si>
  <si>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</si>
  <si>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</si>
  <si>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</si>
  <si>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</si>
  <si>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</si>
  <si>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</si>
  <si>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</si>
  <si>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</si>
  <si>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</si>
  <si>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</si>
  <si>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</si>
  <si>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</si>
  <si>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</si>
  <si>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</si>
  <si>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11.197</t>
  </si>
  <si>
    <t>11.198</t>
  </si>
  <si>
    <t>11.199</t>
  </si>
  <si>
    <t>11.200</t>
  </si>
  <si>
    <t>11.201</t>
  </si>
  <si>
    <t>11.202</t>
  </si>
  <si>
    <t>11.203</t>
  </si>
  <si>
    <t>11.204</t>
  </si>
  <si>
    <t>11.205</t>
  </si>
  <si>
    <t>11.206</t>
  </si>
  <si>
    <t>11.207</t>
  </si>
  <si>
    <t>11.208</t>
  </si>
  <si>
    <t>11.209</t>
  </si>
  <si>
    <t>11.210</t>
  </si>
  <si>
    <t>11.211</t>
  </si>
  <si>
    <t>11.212</t>
  </si>
  <si>
    <t>11.213</t>
  </si>
  <si>
    <t>11.214</t>
  </si>
  <si>
    <t>11.215</t>
  </si>
  <si>
    <t>11.216</t>
  </si>
  <si>
    <t>11.217</t>
  </si>
  <si>
    <t>11.218</t>
  </si>
  <si>
    <t>11.219</t>
  </si>
  <si>
    <t>11.220</t>
  </si>
  <si>
    <t>11.221</t>
  </si>
  <si>
    <t>11.222</t>
  </si>
  <si>
    <t>11.223</t>
  </si>
  <si>
    <t>11.224</t>
  </si>
  <si>
    <t>11.225</t>
  </si>
  <si>
    <t>11.226</t>
  </si>
  <si>
    <t>11.227</t>
  </si>
  <si>
    <t>11.228</t>
  </si>
  <si>
    <t>11.229</t>
  </si>
  <si>
    <t>11.230</t>
  </si>
  <si>
    <t>11.231</t>
  </si>
  <si>
    <t>11.232</t>
  </si>
  <si>
    <t>11.233</t>
  </si>
  <si>
    <t>11.234</t>
  </si>
  <si>
    <t>11.235</t>
  </si>
  <si>
    <t>11.236</t>
  </si>
  <si>
    <t>11.237</t>
  </si>
  <si>
    <t>11.238</t>
  </si>
  <si>
    <t>11.239</t>
  </si>
  <si>
    <t>11.240</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</si>
  <si>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</si>
  <si>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</si>
  <si>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</si>
  <si>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</si>
  <si>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</si>
  <si>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</si>
  <si>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</si>
  <si>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</si>
  <si>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</si>
  <si>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</si>
  <si>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</si>
  <si>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</si>
  <si>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</si>
  <si>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</si>
  <si>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</si>
  <si>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</si>
  <si>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</si>
  <si>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</si>
  <si>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</si>
  <si>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</si>
  <si>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</si>
  <si>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</si>
  <si>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</si>
  <si>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</si>
  <si>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</si>
  <si>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</si>
  <si>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</si>
  <si>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</si>
  <si>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</si>
  <si>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</si>
  <si>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</si>
  <si>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</si>
  <si>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</si>
  <si>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</si>
  <si>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</si>
  <si>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</si>
  <si>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</si>
  <si>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</si>
  <si>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</si>
  <si>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</si>
  <si>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</si>
  <si>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</si>
  <si>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</si>
  <si>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</si>
  <si>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</si>
  <si>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</si>
  <si>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</si>
  <si>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</si>
  <si>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</si>
  <si>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</si>
  <si>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</si>
  <si>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</si>
  <si>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</si>
  <si>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</si>
  <si>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</si>
  <si>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</si>
  <si>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</si>
  <si>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</si>
  <si>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</si>
  <si>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</si>
  <si>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</si>
  <si>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</si>
  <si>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</si>
  <si>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</si>
  <si>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</si>
  <si>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</si>
  <si>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</si>
  <si>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</si>
  <si>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</si>
  <si>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</si>
  <si>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</si>
  <si>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</si>
  <si>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</si>
  <si>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</si>
  <si>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</si>
  <si>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</si>
  <si>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</si>
  <si>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</si>
  <si>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</si>
  <si>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</si>
  <si>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</si>
  <si>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</si>
  <si>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</si>
  <si>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</si>
  <si>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</si>
  <si>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</si>
  <si>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14.100</t>
  </si>
  <si>
    <t>14.101</t>
  </si>
  <si>
    <t>14.102</t>
  </si>
  <si>
    <t>14.103</t>
  </si>
  <si>
    <t>14.104</t>
  </si>
  <si>
    <t>14.105</t>
  </si>
  <si>
    <t>14.106</t>
  </si>
  <si>
    <t>14.107</t>
  </si>
  <si>
    <t>14.108</t>
  </si>
  <si>
    <t>14.109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</si>
  <si>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</si>
  <si>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</si>
  <si>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</si>
  <si>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</si>
  <si>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</si>
  <si>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</si>
  <si>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</si>
  <si>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</si>
  <si>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</si>
  <si>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</si>
  <si>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</si>
  <si>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</si>
  <si>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</si>
  <si>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</si>
  <si>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</si>
  <si>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</si>
  <si>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</si>
  <si>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</si>
  <si>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</si>
  <si>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</si>
  <si>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</si>
  <si>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</si>
  <si>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</si>
  <si>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</si>
  <si>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</si>
  <si>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</si>
  <si>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</si>
  <si>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</si>
  <si>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</si>
  <si>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</si>
  <si>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</si>
  <si>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</si>
  <si>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</si>
  <si>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</si>
  <si>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</si>
  <si>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</si>
  <si>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</si>
  <si>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</si>
  <si>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</si>
  <si>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</si>
  <si>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</si>
  <si>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</si>
  <si>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</si>
  <si>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</si>
  <si>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</si>
  <si>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</si>
  <si>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</si>
  <si>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</si>
  <si>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</si>
  <si>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</si>
  <si>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</si>
  <si>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18.11</t>
  </si>
  <si>
    <t>18.12</t>
  </si>
  <si>
    <t>18.13</t>
  </si>
  <si>
    <t>18.14</t>
  </si>
  <si>
    <t>18.15</t>
  </si>
  <si>
    <t>18.16</t>
  </si>
  <si>
    <t>18.17</t>
  </si>
  <si>
    <t>Pasirinkite</t>
  </si>
  <si>
    <t>Viešojo administravimo (valdžios) sektorius</t>
  </si>
  <si>
    <t>Verslo sektorius (privatūs ekonominiai interesai)</t>
  </si>
  <si>
    <t>Pilietinės visuomenės sektorius (socialiniai interesai)</t>
  </si>
  <si>
    <t>Asmenys iki 29 m. (imtinai)</t>
  </si>
  <si>
    <t>Asmenys nuo 30 iki 40 m. (imtinai)</t>
  </si>
  <si>
    <t>18.18</t>
  </si>
  <si>
    <t>Klaidų tikrinimas</t>
  </si>
  <si>
    <t>11.241</t>
  </si>
  <si>
    <t>C dalis. Paramos dydžiai:</t>
  </si>
  <si>
    <t>D dalis. Priemonės indėlis į ES ir nacionalinių horizontaliųjų principų įgyvendinimą:</t>
  </si>
  <si>
    <t>E dalis. Priemonės rezultato rodikliai:</t>
  </si>
  <si>
    <t>F dalis. Pagal priemonę remiamų projektų pobūdis:</t>
  </si>
  <si>
    <t>Adreso eilutė</t>
  </si>
  <si>
    <t>pildo VVG (pasirinkimas iš sąrašo)</t>
  </si>
  <si>
    <t>užsipildo automatiškai, užrakinta</t>
  </si>
  <si>
    <t>užpildyta, užrakinta</t>
  </si>
  <si>
    <t>Trumpa instrukcija</t>
  </si>
  <si>
    <t>Nurodomos priemonių ir tikslų sąsajos (taip, ne - iš sąrašo)</t>
  </si>
  <si>
    <t>Nurodomos priemonių ir poreikių sąsajos (taip, ne - iš sąrašo)</t>
  </si>
  <si>
    <t>VVG užpildo du baltus langelius.</t>
  </si>
  <si>
    <t>Vienas iš dviejų lapų, kuriuose reikia pateikti daugiau informacijos (laisvo teksto).</t>
  </si>
  <si>
    <t>18.19</t>
  </si>
  <si>
    <t>18.20</t>
  </si>
  <si>
    <t>VVG kolegialaus valdymo organo narių skaičius, iš viso</t>
  </si>
  <si>
    <t>Turinys (pavadinimai)</t>
  </si>
  <si>
    <t>Netaikoma</t>
  </si>
  <si>
    <t>ES bendrieji rezultato rodikliai:</t>
  </si>
  <si>
    <t>Nacionaliniai bendrieji rezultato rodikliai:</t>
  </si>
  <si>
    <t>ES bendrieji produkto rodikliai:</t>
  </si>
  <si>
    <t>L700</t>
  </si>
  <si>
    <t>L710</t>
  </si>
  <si>
    <t>Vietos lygiu įgyvendintų projektų, skirtų vietos lygmens inovacijoms, skaičius</t>
  </si>
  <si>
    <t>E</t>
  </si>
  <si>
    <t>D</t>
  </si>
  <si>
    <t>Vietos lygiu įgyvendintų projektų skaičius (apima vietos ir bendradarbiavimo projektus)</t>
  </si>
  <si>
    <t>Nacionaliniai bendrieji produkto rodikliai:</t>
  </si>
  <si>
    <t>VVG teritorijos seniūnijų, kuriose įgyvendinami vietos projektai, skaičius (PLANUOJAMAS)</t>
  </si>
  <si>
    <t>VVG teritorijos kaimo gyvenamųjų vietovių, kurių gyventojams sudarytos palankesnės sąlygos naudotis paslaugomis ir infrastruktūra, skaičius (PLANUOJAMAS)</t>
  </si>
  <si>
    <t>VVG teritorijos seniūnijų skaičius, iš viso</t>
  </si>
  <si>
    <t>VVG teritorijos seniūnijų, kuriose įgyvendinami vietos projektai, dalis, proc.</t>
  </si>
  <si>
    <t>VVG teritorijos kaimo gyvenamųjų vietovių skaičius, iš viso</t>
  </si>
  <si>
    <t>VVG teritorijos kaimo gyvenamųjų vietovių, kurių gyventojams sudarytos palankesnės sąlygos naudotis paslaugomis ir infrastruktūra, dalis, proc.</t>
  </si>
  <si>
    <t>P</t>
  </si>
  <si>
    <t>R</t>
  </si>
  <si>
    <t>VPS rodiklių tipai</t>
  </si>
  <si>
    <t>VPS produkto ir rezultato rodikliai (VPS lygiu)</t>
  </si>
  <si>
    <t>N-R.37.1</t>
  </si>
  <si>
    <t>N-R.37.2</t>
  </si>
  <si>
    <t>N-R.37.3</t>
  </si>
  <si>
    <t>N-R.37.4</t>
  </si>
  <si>
    <t>N-R.37.5</t>
  </si>
  <si>
    <t>N-R.37.6</t>
  </si>
  <si>
    <t>N-P.1</t>
  </si>
  <si>
    <t>N-P.2</t>
  </si>
  <si>
    <t>N-P.3</t>
  </si>
  <si>
    <t>N-P.4</t>
  </si>
  <si>
    <t>N-P.5</t>
  </si>
  <si>
    <t>N-P.6</t>
  </si>
  <si>
    <t>C.1</t>
  </si>
  <si>
    <t>C.2</t>
  </si>
  <si>
    <t>D.1</t>
  </si>
  <si>
    <t>D.2</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</si>
  <si>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</si>
  <si>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</si>
  <si>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</si>
  <si>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</si>
  <si>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</si>
  <si>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</si>
  <si>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</si>
  <si>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</si>
  <si>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</si>
  <si>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</si>
  <si>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</si>
  <si>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</si>
  <si>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</si>
  <si>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</si>
  <si>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</si>
  <si>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</si>
  <si>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</si>
  <si>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</si>
  <si>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</si>
  <si>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</si>
  <si>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</si>
  <si>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</si>
  <si>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</si>
  <si>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</si>
  <si>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</si>
  <si>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</si>
  <si>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</si>
  <si>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</si>
  <si>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</si>
  <si>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</si>
  <si>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</si>
  <si>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</si>
  <si>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</si>
  <si>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</si>
  <si>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</si>
  <si>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Poreikis siejasi su rezultato rodikliu R.39 (kaimo verslai; pilnas rodiklio pavadinimas 6 lape)</t>
  </si>
  <si>
    <t>Poreikis siejasi su rezultato rodikliu R.41 (paslaugos ir infrastruktūra; pilnas rodiklio pavadinimas 6 lape)</t>
  </si>
  <si>
    <t>Poreikis siejasi su rezultato rodikliu R.42 (socialinė įtrauktis; pilnas rodiklio pavadinimas 6 lape)</t>
  </si>
  <si>
    <t>17.11</t>
  </si>
  <si>
    <t>B</t>
  </si>
  <si>
    <t>3.5</t>
  </si>
  <si>
    <t>3.6</t>
  </si>
  <si>
    <t>3.7</t>
  </si>
  <si>
    <t>3.8</t>
  </si>
  <si>
    <t>3.9</t>
  </si>
  <si>
    <t>3.10</t>
  </si>
  <si>
    <t>3.11</t>
  </si>
  <si>
    <t>3.12</t>
  </si>
  <si>
    <t>3.13</t>
  </si>
  <si>
    <t>3.14</t>
  </si>
  <si>
    <t>3.15</t>
  </si>
  <si>
    <t>3.16</t>
  </si>
  <si>
    <t>3.17</t>
  </si>
  <si>
    <t>3.18</t>
  </si>
  <si>
    <t>3.19</t>
  </si>
  <si>
    <t>3.20</t>
  </si>
  <si>
    <t>2.1.1</t>
  </si>
  <si>
    <t>2.1.2</t>
  </si>
  <si>
    <t>2.1.3</t>
  </si>
  <si>
    <t>2.1.4</t>
  </si>
  <si>
    <t>2.1.5</t>
  </si>
  <si>
    <t>2.1.6</t>
  </si>
  <si>
    <t>2.1.7</t>
  </si>
  <si>
    <t>2.1.8</t>
  </si>
  <si>
    <t>2.1.9</t>
  </si>
  <si>
    <t>2.1.10</t>
  </si>
  <si>
    <t>2.2.1</t>
  </si>
  <si>
    <t>2.2.2</t>
  </si>
  <si>
    <t>2.2.3</t>
  </si>
  <si>
    <t>2.2.4</t>
  </si>
  <si>
    <t>2.2.5</t>
  </si>
  <si>
    <t>2.2.6</t>
  </si>
  <si>
    <t>2.2.7</t>
  </si>
  <si>
    <t>2.2.8</t>
  </si>
  <si>
    <t>2.2.9</t>
  </si>
  <si>
    <t>2.2.10</t>
  </si>
  <si>
    <t>2.3.1</t>
  </si>
  <si>
    <t>2.3.2</t>
  </si>
  <si>
    <t>2.3.3</t>
  </si>
  <si>
    <t>2.3.4</t>
  </si>
  <si>
    <t>2.3.5</t>
  </si>
  <si>
    <t>2.3.6</t>
  </si>
  <si>
    <t>2.3.7</t>
  </si>
  <si>
    <t>2.3.8</t>
  </si>
  <si>
    <t>2.3.9</t>
  </si>
  <si>
    <t>2.3.10</t>
  </si>
  <si>
    <t>2.4.1</t>
  </si>
  <si>
    <t>2.4.2</t>
  </si>
  <si>
    <t>2.4.3</t>
  </si>
  <si>
    <t>2.4.4</t>
  </si>
  <si>
    <t>2.4.5</t>
  </si>
  <si>
    <t>2.4.6</t>
  </si>
  <si>
    <t>2.4.7</t>
  </si>
  <si>
    <t>2.4.8</t>
  </si>
  <si>
    <t>2.4.9</t>
  </si>
  <si>
    <t>2.4.10</t>
  </si>
  <si>
    <t>Kompleksinis tikslas</t>
  </si>
  <si>
    <t>8 konkretus tikslas (h punktas)</t>
  </si>
  <si>
    <t>4 konkretus tikslas (d punktas)</t>
  </si>
  <si>
    <t>5 konkretus tikslas (e punktas)</t>
  </si>
  <si>
    <t>6 konkretus tikslas (f punktas)</t>
  </si>
  <si>
    <t>9 konkretus tikslas (i punktas)</t>
  </si>
  <si>
    <t>1 konkretus tikslas (a punktas)</t>
  </si>
  <si>
    <t>2 konkretus tikslas (b punktas)</t>
  </si>
  <si>
    <t>3 konkretus tikslas (c punktas)</t>
  </si>
  <si>
    <t>7 konkretus tikslas (g punktas)</t>
  </si>
  <si>
    <t>Ar priemonė prisideda prie 4 konkretaus BŽŪP tikslo? (tikslas nurodytas 5 lape)</t>
  </si>
  <si>
    <t>Ar priemonė prisideda prie 5 konkretaus BŽŪP tikslo? (tikslas nurodytas 5 lape)</t>
  </si>
  <si>
    <t>Ar priemonė prisideda prie 6 konkretaus BŽŪP tikslo? (tikslas nurodytas 5 lape)</t>
  </si>
  <si>
    <t>Ar priemonė prisideda prie 9 konkretaus BŽŪP tikslo? (tikslas nurodytas 5 lape)</t>
  </si>
  <si>
    <t>Rodklio tipas (R - rezultato, P - produkto)</t>
  </si>
  <si>
    <t>Suma (patikrinimui)</t>
  </si>
  <si>
    <t>VVG:</t>
  </si>
  <si>
    <t>Planuojama rodiklio reikšmė</t>
  </si>
  <si>
    <t>LEADER-20VVG-01</t>
  </si>
  <si>
    <t>LEADER-20VVG-02</t>
  </si>
  <si>
    <t>LEADER-20VVG-03</t>
  </si>
  <si>
    <t>LEADER-20VVG-04</t>
  </si>
  <si>
    <t>LEADER-20VVG-05</t>
  </si>
  <si>
    <t>LEADER-20VVG-06</t>
  </si>
  <si>
    <t>LEADER-20VVG-07</t>
  </si>
  <si>
    <t>LEADER-20VVG-08</t>
  </si>
  <si>
    <t>LEADER-20VVG-09</t>
  </si>
  <si>
    <t>01</t>
  </si>
  <si>
    <t>02</t>
  </si>
  <si>
    <t>03</t>
  </si>
  <si>
    <t>04</t>
  </si>
  <si>
    <t>05</t>
  </si>
  <si>
    <t>06</t>
  </si>
  <si>
    <t>07</t>
  </si>
  <si>
    <t>08</t>
  </si>
  <si>
    <t>09</t>
  </si>
  <si>
    <t>Metai</t>
  </si>
  <si>
    <t>Kvietimų suma, Eur</t>
  </si>
  <si>
    <t>15.21</t>
  </si>
  <si>
    <t>Pastaba:</t>
  </si>
  <si>
    <t>Planuojama išlaidų suma, iš viso, Eur</t>
  </si>
  <si>
    <t>Užsipildo automatiškai (naudojamas 2 lape pateiktas poreikių sąrašas).</t>
  </si>
  <si>
    <t>Užsipildo automatiškai (naudojama 9 lape pateikta informacija apie VPS priemonių ir VVG teritorijos poreikių sąsajas)</t>
  </si>
  <si>
    <t>Pagal šiame stulpelyje pateiktas instrukcijas užpildykite stulpelius nuo 2 iki 21 (vienas stulpelis skirtas vienam poreikiui pagrįsti). Užpildykite tiek stulpelių, kiek poreikių nurodėte 3 lape).</t>
  </si>
  <si>
    <t>Susijusį nacionalinį poreikį pasirinkite iš sąrašo. Jei sąsajų nėra, pasirinkite "Netaikoma".</t>
  </si>
  <si>
    <t>Ar poreikis siejasi su rezultato rodikliu R.3 (skaitmeninės technologijos; pilnas rodiklio pavadinimas 6 lape)?</t>
  </si>
  <si>
    <t>Ar poreikis siejasi su rezultato rodikliu R.37 (darbo vietos; pilnas rodiklio pavadinimas 6 lape)?</t>
  </si>
  <si>
    <t>Laisvas tekstas (ne daugiau kaip 500 simbolių). Kokios VVG teritorijos silpnybės arba išorinės grėsmės rodo egzistuojant problemą (jei poreikis siejamas su esamų problemų sprendimu ar pasiruošimu išorinėms grėsmėms)? Kokios yra problemos priežastys? Šis punktas pildomas, jei nepildomas 4.2 punktas.</t>
  </si>
  <si>
    <t>Laisvas tekstas (ne daugiau kaip 500 simbolių). Kokie VVG teritorijos situacijos analizės rodikliai susiję su poreikiu? Kokios jų reikšmės? Rodiklių reikšmės nurodomos siekiant kiekybiškai pagrįsti poreikio dydį, problemos mastą ar intervencijos poreikį.</t>
  </si>
  <si>
    <t>Laisvas tekstas (ne daugiau kaip 500 simbolių). Ar poreikis susijęs su aukštesnio lygio strategijų įgyvendinimu (savivaldybės, regiono, nacionalinių, ES)? Jei taip, nurodykite aktualias strategijas ir pagrįskite, kodėl joms įgyvendinti nuspęsta naudoti VPS lėšas?</t>
  </si>
  <si>
    <t>Laisvas tekstas (ne daugiau kaip 300 simbolių). Ar formuluojant poreikį atsižvelgta į VVG teritorijos gyventojų nuomonę? Jei taip, pagrįskite.</t>
  </si>
  <si>
    <t>Susijusį nacionalinį poreikį pasirinkite iš sąrašo. Jei sąsajų nėra, pasirinkite "Netaikoma". Vienam VVG teritorijos poreikiui nurodoma nuo 0 iki 3 nacionalinių poreikių. Jei susijusių nacionalinių poreikių yra mažiau nei 3, likusiose eilutėse pasirinkite "Netaikoma".</t>
  </si>
  <si>
    <t>Laisvas tekstas (ne daugiau kaip 500 simbolių). Kokios VVG teritorijos stiprybės arba išorinės galimybės rodo egzistuojantį potencialą (jei poreikis siejamas su egzistuojančio potencialo ar galimybių išnaudojimu)? Ko trūksta, kad būtų galima išnaudoti egzistuojantį potencialą? 4.2 ir 4.3 punktai pildomi pasirinktinai, atsižvelgiant į tai, ar poreikis labiau siejasi su potencialo išnaudojimu (pildomas 4.2 punktas), ar su problemų sprendimu, pasirengimu grėsmėms (pildomas 4.3 punktas). Šis punktas pildomas, jei nepildomas 4.3 punktas.</t>
  </si>
  <si>
    <t>ES bendrųjų rezultato rodiklių reikšmės (A dalis) nurodomos automatiškai užpildžius 11 lapą.</t>
  </si>
  <si>
    <t>ES bendrųjų produkto rodiklių reikšmės (B dalis) nurodomos automatiškai užpildžius 10 lapą.</t>
  </si>
  <si>
    <t>Nacionalinių bendrųjų rezultato rodiklių reikšmės (C dalis) nurodomos automatiškai užpildžius 13 lapą. Šių rodiklių siekiama VVG pasirinkimu (rodikliai nėra privalomi).</t>
  </si>
  <si>
    <t>Nacionalinių bendrųjų produkto rodiklių reikšmės (D dalis) nurodomos apskaičiuojamos užpildžius 1 lapą ir atitinkamus baltus langelius šiame lape.</t>
  </si>
  <si>
    <t>6.21 punkte VVG nurodo, kiek VVG teritorijos seniūnijų apims vietos projektai. Visas seniūnijų skaičius (6.22 punktas) nurodomas automatiškai, kai užpildomas 1 lapas. Ši informacija siejasi su 10 lape pateikto VPS priemonių aprašymo 10.32 ir 10.33 punktais. Realiai pasiekta rodiklio reikšmė (6.23 punktas) vertinama tik VPS įgyvendinimo pabaigoje, centralizuotai apibendrinus duomenis apie visų vietos projektų įgyvendinimo vietą (seniūniją). Šie duomenys turi būti renkami VVG ir NMA nuo vietos projektų įgyvendinimo pradžios. Jei vietos projektas įgyvendinamas keliose seniūnijose, turi būti surinkti duomenys apie visas vietos projekto įgyvendinimo seniūnijas.</t>
  </si>
  <si>
    <t>6.25 punkte VVG nurodo, kiek VVG teritorijos gyvenamųjų vietovių apims vietos projektai. Visas gyvenamųjų vietovių skaičius (6.26 punktas) nurodomas automatiškai, kai užpildomas 1 lapas. Realiai pasiekta rodiklio reikšmė (6.27 punktas) vertinama tik VPS įgyvendinimo pabaigoje, centralizuotai apibendrinus duomenis apie visų vietos projektų įgyvendinimo vietą (gyvenamąją vietovę). Šie duomenys turi būti renkami VVG ir NMA nuo vietos projektų įgyvendinimo pradžios. Jei vietos projektas įgyvendinamas keliose gyvenamosiose vietovėse, turi būti surinkti duomenys apie visas vietos projekto įgyvendinimo gyvenamąsias vietoves.</t>
  </si>
  <si>
    <t>Priemonės numeris (kodui)</t>
  </si>
  <si>
    <t>(slėpti)</t>
  </si>
  <si>
    <t>Rekomenduojamas VPS priemonės pavadinimo ilgis - ne daugiau kaip 70 simbolių (t. y., kad tilptų į vieną eilutę atitinkamame stulpelyje). Maksimalus leidžiamas VPS priemonės pavadinimo ilgis - ne daugiau kaip 100 simbolių.</t>
  </si>
  <si>
    <t>2 ir 3 stulpeliai užpildomi automatiškai naudojant 7 lape pateiktą informaciją.</t>
  </si>
  <si>
    <t>Užsipildo automatiškai, kai yra užpildytas 7 lapas.</t>
  </si>
  <si>
    <t>Užsipildo automatiškai, kai yra užpildytas 9 lapas.</t>
  </si>
  <si>
    <t>Užsipildo automatiškai, kai yra užpildytas 8 lapas.</t>
  </si>
  <si>
    <t>Užsipildo automatiškai, kai yra užpildytas 15 lapas.</t>
  </si>
  <si>
    <t>Pasirinkite taip arba ne. Pasirinkus "Taip" reikia užpildyti atitinkamą 11 lapo lentelę (nurodyti planuojamas rodiklio reikšmes).</t>
  </si>
  <si>
    <t>Nurodykite tik sveiką skaičių be tarpų. Maksimali reikšmė - 200. Šiame punkte pateikti duomenys naudojami 6 ir 7 lapuose.</t>
  </si>
  <si>
    <t>Klaidų tikrinimas (veikia tik pilnai užpildžius 10 lapo 10.27 punktą - paskirsčius visas paramos lėšas VPS priemonėms)</t>
  </si>
  <si>
    <t>4 stulpelis užsipildo automatiškai, užpildžius 5-24 stulpelius.</t>
  </si>
  <si>
    <t>5-24 stulpeliai pildomi po tai, kai užpildomas 3 lapas (parengiamas poreikių sąrašas). Jei SSGG teiginys susijęs su poreikiu, pasirinkite "Taip". Iš anksto nurodyta reikšmė "Ne".</t>
  </si>
  <si>
    <t>3 stulpelis: Situacijos analizės rodikliai numeruojami VPS I dalyje (Word) atliekant situacijos analizę, pavyzdžiui, 1 rodiklis, 2 rodiklis ir t.t.</t>
  </si>
  <si>
    <t>Užpildykite 2 stulpelį: nurodykite bendrą VVG kolegialaus valdymo organo narių skaičių ir pateikite duomenis apie narių pasiskirstymą pagal sektorius, lytį ir amžių.</t>
  </si>
  <si>
    <t xml:space="preserve">Įsitikinkite, kad eilutė "Iš viso" kiekvienoje lentelėje sutampa su bendru VVG kolegialaus valdymo organo narių skaičiumi (t. y. klaidų tikrinimo stulpelyje nėra klaidos pranešimo). </t>
  </si>
  <si>
    <t>(teikiant VPS)</t>
  </si>
  <si>
    <t>17.12</t>
  </si>
  <si>
    <t xml:space="preserve">Užpildykite baltus langelius 17.9 ir 17.10 punktuose. Šių langelių reikšmių suma turi būti 100. </t>
  </si>
  <si>
    <t xml:space="preserve">Metinės vietos projektų įgyvendinimo išlaidos (17.3 punktas) yra VVG Projektų atrankos komiteto (PAK) patvirtintų vietos projektų paramos suma, t. y. kiekvienais metais planuojamų atrinkti vietos projektų paramos suma (ši informacija susijusi su 15 lape pateiktu kvietimų grafiku). n metų I-III ketvirčių kvietimų sumos įrašomos į n metų langelį (darant prielaidą, kad šie vietos projektai bus atrinkti ir patvirtinti iki n metų pabaigos), o n metų IV ketvirčio kvietimų suma įskaičiuojama į n+1 metų stulpelį, nes daroma prielaida, kad vietos projektai nebus atrinkti ir patvirtinti n metais. </t>
  </si>
  <si>
    <t>Planuojama paramos suma, Eur</t>
  </si>
  <si>
    <t xml:space="preserve">Kiekvienoje išlaidų kategorijoje nurodoma planuojama paramos suma iš viso per VPS įgyvendinimo laikotarpį. </t>
  </si>
  <si>
    <t xml:space="preserve">Pilki langeliai 4 ir 5 stulpeliuose užsipildo automatiškai, pilnai užpildžius 7 ir 10 lapus. 7 lape kiekvienai VPS priemonei nurodoma priemonės rūšis, 10 lape kiekvienai VPS priemonei nurodoma planuojama paramos suma.  </t>
  </si>
  <si>
    <t>Įsitikinkite, kad klaidų tikrinimo stulpelyje nėra klaidų, t. y. vietos projektų įgyvendinimo išlaidos sudaro 80 proc. visų išlaidų, o VPS administravimo išlaidos (kartu su VVG bendradarbiavimo projektų išlaidomis) - 20 proc. visų išlaidų.</t>
  </si>
  <si>
    <t>15.22</t>
  </si>
  <si>
    <t>Planuojamą kvietimo paramos sumą aktualiame langelyje galite nurodyti dviem būdais: 1) kaip skaičių arba 2) kaip formulę (3 stulpelyje nurodytą priemonės paramos sumą dauginant iš procentų, kurie turi būti išreikšti vieneto dalimis, t. y. 1=100 proc., 0,5=50 proc. ir t. t.). Pavyzdžiui: G9 langelyje pateikta formulė =D9*0,25 reiškia, kad 2024 m. I ketvirtį planuojama paskelbti kvietimą, kurio paramos suma bus 25 proc. priemonės biudžeto. Rekomenduojame naudoti formules.</t>
  </si>
  <si>
    <t>4 ir 5 stulpeliai užpildomi automatiškai naudojant šio lapo 6-29 stulpeliuose pateiktą informaciją.</t>
  </si>
  <si>
    <t xml:space="preserve">Užpildykite baltus langelius 6-29 stulpeliuose, t. y. 3 stulpelyje nurodytą planuojamą paramos sumą paskirstykite į tiek dalių, kiek planuojate kvietimų pagal konkrečią VPS priemonę. Planuojamą kvietimo paramos sumą įrašykite į tą langelį, kuris atitinka planuojamą kvietimo paskelbimo datą (metų ketvirčių tikslumu). </t>
  </si>
  <si>
    <t>Skaičius įveskite be tarpų ir kitų simbolių. Galimi dešimtainiai skaičiai (centai skiriami kableliu). Maksimali kvietimo suma - 1 000 000 Eur.</t>
  </si>
  <si>
    <t>Užpildykite geltonus ir baltus langelius 3-6 stulpeliuose.</t>
  </si>
  <si>
    <t xml:space="preserve">3 stulpelis, pilkas langelis: VPS priemonių pavadinimai nurodomi automatiškai, kai yra pilnai užpildytas 7 lapas. </t>
  </si>
  <si>
    <t>3 stulpelis, pilkas langelis: Su konkrečia VPS priemone susijusių VVG teritorijos poreikių skaičius nurodomas automatiškai, kai yra pilnai užpildytas 9 lapas (nurodytos VPS priemonių ir VVG teritorijos poreikių sąsajos).</t>
  </si>
  <si>
    <t>3 stulpelis, geltoni langeliai: Pasirinkite iš sąrašo su konkrečia VPS priemone susijusius VVG teritorijos poreikius (iki 3 poreikių kiekvienai VPS priemonei). Svarbu pasirinkti tiek ir tuos poreikius, kurie 9 lape buvo susieti su konkrečia VPS priemone.</t>
  </si>
  <si>
    <t>Pokyčio rodiklio siekiama reikšmė 2029 m.</t>
  </si>
  <si>
    <t>NB! Pokyčių rodikliai turi būti susiję su VVG teritorijos situacijos analizės rodikliais, ypač rodikliais, kurie naudojami VVG teritorijos poreikiams pagrįsti (4 lape pateikto poreikių pagrindimo 4.4 punktas).</t>
  </si>
  <si>
    <t>Pildymo instrukcija (18 lapas)</t>
  </si>
  <si>
    <t>Pildymo instrukcija (17 lapas)</t>
  </si>
  <si>
    <t>Pildymo instrukcija (16 lapas)</t>
  </si>
  <si>
    <t>Pildymo instrukcija (14 lapas)</t>
  </si>
  <si>
    <t>Pildymo instrukcija (15 lapas)</t>
  </si>
  <si>
    <t>4-6 stulpeliai, pilkas laukas: Pokytis, kurio siekiama konkrečia VPS priemone įkeliamas automatiškai, kai yra pilnai užpildytas 10 lapo 10.12 punktas. Šiam pokyčiui kiekybiškai išreikšti pasirenkami pokyčių rodikliai, nurodomos jų pradinės ir siekiamos reikšmės. Kiekvienai VPS priemonei pateikiamas vienas pokyčio aprašymas (10 lapo 10.12 punktas). Kiekvienam pokyčiui nurodomas bent vienas kiekybinis pokyčio rodiklis (14 lapas).</t>
  </si>
  <si>
    <t>Pildymo instrukcija (13 lapas)</t>
  </si>
  <si>
    <t>Pildant baltus langelius nurodomas tik skaičius. Skaičiai įvedami be tarpų ir kitų simbolių. Galimi dešimtainiai skaičiai (centai skiriami kableliu). Maksimali reikšmė - 100 darbo vietų.</t>
  </si>
  <si>
    <t>Jei "Taip" nurodyta 13.5 punkte, pildomi 13.11-13.13 punktai. Šių trijų eilučių suma turi sutapti su 13.3 punkte nurodytu bendru darbo vietų skaičiumi.</t>
  </si>
  <si>
    <t>Jei "Taip" nurodyta 13.4 punkte, pildomi 13.7-13.9 punktai. Šių trijų eilučių suma turi sutapti su 13.3 punkte nurodytu bendru darbo vietų skaičiumi.</t>
  </si>
  <si>
    <t>Pildymo instrukcija (12 lapas)</t>
  </si>
  <si>
    <t>2 stulpelis užpildomas automatiškai (naudojami 7 lape pateikti VPS priemonių pavadinimai)</t>
  </si>
  <si>
    <t>Pagrindimo ilgis ribojamas (leidžiama ne daugiau kaip 300 simbolių).</t>
  </si>
  <si>
    <t>12.21</t>
  </si>
  <si>
    <t>12.22</t>
  </si>
  <si>
    <t>Kiekybinio tikslo pagrindimas</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</si>
  <si>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</si>
  <si>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</si>
  <si>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</si>
  <si>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</si>
  <si>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</si>
  <si>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</si>
  <si>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</si>
  <si>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</si>
  <si>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</si>
  <si>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</si>
  <si>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</si>
  <si>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</si>
  <si>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</si>
  <si>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</si>
  <si>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</si>
  <si>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</si>
  <si>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</si>
  <si>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</si>
  <si>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</si>
  <si>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</si>
  <si>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</si>
  <si>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</si>
  <si>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</si>
  <si>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</si>
  <si>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</si>
  <si>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</si>
  <si>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</si>
  <si>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</si>
  <si>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</si>
  <si>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</si>
  <si>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</si>
  <si>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</si>
  <si>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</si>
  <si>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</si>
  <si>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</si>
  <si>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</si>
  <si>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</si>
  <si>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</si>
  <si>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</si>
  <si>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</si>
  <si>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</si>
  <si>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</si>
  <si>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</si>
  <si>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</si>
  <si>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</si>
  <si>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</si>
  <si>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</si>
  <si>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</si>
  <si>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</si>
  <si>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</si>
  <si>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</si>
  <si>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</si>
  <si>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</si>
  <si>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</si>
  <si>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</si>
  <si>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</si>
  <si>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</si>
  <si>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</si>
  <si>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</si>
  <si>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</si>
  <si>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</si>
  <si>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</si>
  <si>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</si>
  <si>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</si>
  <si>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</si>
  <si>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</si>
  <si>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</si>
  <si>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</si>
  <si>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</si>
  <si>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</si>
  <si>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</si>
  <si>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</si>
  <si>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</si>
  <si>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</si>
  <si>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</si>
  <si>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</si>
  <si>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</si>
  <si>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12.100</t>
  </si>
  <si>
    <t>12.101</t>
  </si>
  <si>
    <t>12.102</t>
  </si>
  <si>
    <t>12.103</t>
  </si>
  <si>
    <t>12.104</t>
  </si>
  <si>
    <t>12.105</t>
  </si>
  <si>
    <t xml:space="preserve">3 stulpelis užpildomas automatiškai (naudojamos 11 lape pateiktos siekiamos rodiklių reikšmės). R.3 rodiklio reikšmės perkeliamos iš 11 lapo 1 lentelės, R.37 rodiklio reikšmės perkeliamos iš 11 lapo 2 lentelės, R.39 rodiklio reikšmės perkeliamos iš 11 lapo 3 lentelės, R.41 rodiklio reikšmės perkeliamos iš 11 lapo 4 lentelės, R.42 rodiklio reikšmės perkeliamos iš 11 lapo 5 lentelės. </t>
  </si>
  <si>
    <t>Pagrindimo ilgis</t>
  </si>
  <si>
    <r>
      <t xml:space="preserve">Pagrindime prašome nurodyti, kaip nustatyti rodiklio siekiama reikšmė VPS priemonės lygiu. Pagrindimo pavyzdys (rodiklis R.3, siekiama reikšmė - 10 ūkių): </t>
    </r>
    <r>
      <rPr>
        <i/>
        <sz val="11"/>
        <rFont val="Calibri"/>
        <family val="2"/>
        <scheme val="minor"/>
      </rPr>
      <t>Pagal priemonę planuojama paremti 10 projektų. Vieną projektą įgyvendins vienas ūkis. Skaitmeninių ūkininkavimo technologijų diegimas yra privalomas visuose pagal priemonę finansuojamuose vietos projektuose, todėl 10 projektų reiškia 10 ūkių.</t>
    </r>
  </si>
  <si>
    <t xml:space="preserve">Šiame lape prašome pateikti informaciją apie tai, kaip apskaičiavote pasirinktų ES bendrųjų rezultato rodiklių (R.3, R.37, R.39, R.41 ir R.42) siekiamas reikšmes kiekvienos VPS priemonės lygiu. </t>
  </si>
  <si>
    <t xml:space="preserve">Prašome užpildyti baltus langelius 4 stulpelyje (tiek langelių, kiek yra VPS priemonių, kurioms taikomas atitinkamas rodiklis). Pavyzdžiui, jei R.3 rodiklis taikomas vienai VPS priemonei, tai reikia užpildyti vieną langelį. </t>
  </si>
  <si>
    <t>Įsitikinkite, kad klaidų tikrinimo stulpelyje nėra klaidų, t. y. pagrindimai pateikti visiems rodikliams, kurių reikšmė 3 stulpelyje yra didesnė už 0.</t>
  </si>
  <si>
    <t>Pildymo instrukcija (11 lapas)</t>
  </si>
  <si>
    <t>Prašome užpildyti tik tas lenteles, kurios skirtos Jūsų pasirinktiems rodikliams. Pavyzdžiui, jei VPS prisidės prie 3 ES bendrųjų rezultato rodiklių (R.37, R.39 ir R.42), o VPS rodiklių nenusimatėte, reikia užpildyti tris lenteles (2 lentelę, 3 lentelę ir 5 lentelę).</t>
  </si>
  <si>
    <t>ES bendriesiems rezultato rodikliams skirtos lentelės yra mėlynos, o VPS rodikliams skirtos lentelės yra žalios.</t>
  </si>
  <si>
    <t>Ar rodiklis taikomas VPS priemonei?</t>
  </si>
  <si>
    <t>Visos lentelės yra vienodos, išskyrus 2 lentelę, kurioje yra dvi papildomos eilutės (11.21 ir 11.22 punktai).</t>
  </si>
  <si>
    <t xml:space="preserve">Iš pradžių prašome užpildyti 3-22 stulpelius visų lentelių eilutėje "Kiekybinis tikslas iki 2029 m.". Pildomi tie eilutės langeliai, virš kurių esančioje eilutėje "Ar rodiklis taikomas VPS priemonei?" nurodyta "Taip". </t>
  </si>
  <si>
    <t>Ar aktualus darbo vietų paskirstymas pagal lytį?</t>
  </si>
  <si>
    <t>Ar aktualus darbo vietų paskirstymas pagal amžių?</t>
  </si>
  <si>
    <t>Užpildžius 3-22 stulpelius visose konkrečiai VPS aktualiose lentelėse, prašome pereiti prie 2 stulpelio pildymo. Šiame stulpelyje reikia nurodyti metines kiekvienos rodiklio reikšmes. Jos nurodomos visai VPS, o ne atskiroms priemonėms. Pavyzdžiui, jei planuojama sukurti 20 darbo vietų (5 darbo vietas pagal 1 priemonę ir 15 darbo vietų pagal 2 priemonę), 2 stulpelyje reikia nurodyti, kada šios darbo vietos turėtų būti sukurtos (pavyzdžiui, 10 darbo vietų 2025 m. ir 10 darbo vietų 2026 m.). 2030 ir 2031 m. langeliai nepildomi.</t>
  </si>
  <si>
    <t>Skaičių įvedimo taisyklės:</t>
  </si>
  <si>
    <t>2 stulpelis, 2 lentelė: Galima įvesti ir dešimtainius skaičius. Didžiausias galimas skaičius yra 1000.</t>
  </si>
  <si>
    <t xml:space="preserve">Pabaigoje įsitikinkite, kad kiekvienos lentelės klaidų tikrinimo eilutėje nėra klaidų, t. y. eilutėje "Kiekybinis tikslas iki 2029 m." nurodyta reikšmė ir 2024-2029 m. rodiklio reikšmių suma eilutėje "Iš viso" sutampa. </t>
  </si>
  <si>
    <t>3-22 stulpeliai, 2 lentelė: Galima įvesti ir dešimtainius skaičius (pavyzdžiui, 5,5). Didžiausias galimas skaičius - 100.</t>
  </si>
  <si>
    <t>3-22 stulpeliai, 4-15 lentelės: Galima įvesti tik sveikus skaičius. Didžiausias galimas skaičius - 100 000.</t>
  </si>
  <si>
    <t>2 stulpelis, 1 lentelė ir 3-15 lentelės: Galima įvesti tik sveikus skaičius. Didžiausias galimas skaičius - 100 000.</t>
  </si>
  <si>
    <t>3-22 stulpeliai, 1 ir 3 lentelės: Galima įvesti tik sveikus skaičius. Didžiausias galimas skaičius - 50.</t>
  </si>
  <si>
    <t>Šiame lape prašome nurodyti ES bendrųjų rezultato rodiklių ir VPS rodiklių siekiamas reikšmes kiekvienos VPS priemonės lygiu. Šis lapas pildomas tik pilnai užpildžius 10 lapo 10.48-10.64 punktus (juose nurodoma, kurie rodikliai taikomi kiekvienai VPS priemonei).</t>
  </si>
  <si>
    <t>Pildant 2 lentelės 3-22 stulpelius papildomai reikia užpildyti eilutes "Ar aktualus darbo vietų paskirstymas pagal lytį?" ir "Ar aktualus darbo vietų paskirstymas pagal amžių?" (pasirinkti iš sąrašo reikšmę "Taip" arba "Ne"). Reikšmė "Taip" reiškia, kad pagal konkrečią VPS priemonę taikomas reikalavimas darbo vietas kurti tam tikro amžiaus arba lyties asmenims. NB! Šiose eilutėse pateikta informacija apie taikomą darbo vietų paskirstymą pagal amžių ar lytį turi sutapti su VPS priemonių aprašymo 10.41-10.46 punktuose pateikta informacija. Pasirinkus "Taip" būtina užpildyti atitinkamai VPS priemonei skirtą stulpelį 13 lape.</t>
  </si>
  <si>
    <t>VVG kodas (4 didžiosios raidės)</t>
  </si>
  <si>
    <t>Pildymo instrukcija (2 lapas)</t>
  </si>
  <si>
    <t xml:space="preserve">1.1 punkte nurodykite pilną VVG pavadinimą, 1.2 punkte - VVG kodą (4 didžiosios raidės). </t>
  </si>
  <si>
    <t>Užpildykite baltus langelius 1.1-1.4 bei 1.10.1-1.10.2 punktuose. Geltoname langelyje 1.5 punkte pasirinkite "Taip", jei VPS yra teminė.</t>
  </si>
  <si>
    <t>Pildymo instrukcija (1 lapas)</t>
  </si>
  <si>
    <t>3 stulpelis: Kitas informacijos šaltinis galimybėms ir grėsmėms pagrįsti numeruojami VPS I dalyje (Word) atliekant situacijos analizę, pavyzdžiui, 1 informacijos šaltinis, 2 informacijos šaltinis ir t.t.). Tai gali būti eksperto nuomonė, aukštesnio lygio strateginis dokumentas, mokslinis tyrimas, VVG teritorijos gyventojų nuomonė (pasiektas konsensusas tam tikru klausimu) ar pan. Situacijos analizėje turi būti nurodyta konkrečiai, kokio eksperto nuomonė, koks strateginis dokumentas ir pan.</t>
  </si>
  <si>
    <t>2 ir 3 stulpeliai užpildomi atlikus VVG teritorijos situacijos analizę (parengtus VPS I dalies 2 skyrių). Rekomenduojame SSGG teiginius formuluoti taip, kad visas teiginys tilptų į 1-2 eilutes. Maksimalus SSGG teiginio ilgis yra 100 simbolių.</t>
  </si>
  <si>
    <t>Pildymo instrukcija (3 lapas)</t>
  </si>
  <si>
    <t>Jei VPS įgyvendinimo metu iškyla poreikis įtraukti naujas VPS priemones, pakeitimai atliekami šiame lape (įrašoma nauja priemonė ir atitinkamai užpildomi 8-15 lapai).</t>
  </si>
  <si>
    <t>Pildymo instrukcija (7 lapas)</t>
  </si>
  <si>
    <t>Jei VPS įgyvendinimo metu iškyla poreikis įtraukti naujus poreikius, pakeitimai atliekami šiame lape (įrašomas naujas poreikis ir atitinkamai užpildomi 2, 4 ir 9 lapai bei patikslinama 13 lape pateikta informacija.</t>
  </si>
  <si>
    <t>Šiame lape pateikiamas VVG teritorijos poreikių sąrašas. Ši informacija naudojama 2 lape, 4 lape ir 9 lape.</t>
  </si>
  <si>
    <t>Rekomenduojamas poreikio ilgis - ne daugiau kaip 70 simbolių (t. y., kad tilptų į vieną eilutę). Maksimalus leidžiamas ilgis - ne daugiau kaip 150 simbolių.</t>
  </si>
  <si>
    <t>Pildymo instrukcija (4 lapas)</t>
  </si>
  <si>
    <t>Pildymo instrukcija (5 lapas):</t>
  </si>
  <si>
    <t>Užpildykite 3 stulpelį. Prie kiekvieno BŽŪP tikslo nurodykite, ar jis bus įgyvendinamas VVG teritorijoje (pasirinkite "Taip", jei bus įgyvendinamas).</t>
  </si>
  <si>
    <r>
      <t xml:space="preserve">4-6 ir 9 tikslai gali būti pasirenkami įgyvendinti </t>
    </r>
    <r>
      <rPr>
        <b/>
        <sz val="11"/>
        <color theme="1"/>
        <rFont val="Calibri"/>
        <family val="2"/>
        <scheme val="minor"/>
      </rPr>
      <t xml:space="preserve">horizontaliai </t>
    </r>
    <r>
      <rPr>
        <sz val="11"/>
        <color theme="1"/>
        <rFont val="Calibri"/>
        <family val="2"/>
        <charset val="186"/>
        <scheme val="minor"/>
      </rPr>
      <t xml:space="preserve">(t. y. prie 8 tikslo arba kompleksinio tikslo prisidedančiose VPS priemonėse papildomai taikant reikalavimus, kurie užtikrintų vietos projektų indėlį į 4, 5, 6 arba 9 tikslo įgyvendinimą). Tokiu atveju suteikiami papildomi atrankos balai. Šiuos tikslus taip pat galima įgyvendinti </t>
    </r>
    <r>
      <rPr>
        <b/>
        <sz val="11"/>
        <color theme="1"/>
        <rFont val="Calibri"/>
        <family val="2"/>
        <scheme val="minor"/>
      </rPr>
      <t>vertikaliai</t>
    </r>
    <r>
      <rPr>
        <sz val="11"/>
        <color theme="1"/>
        <rFont val="Calibri"/>
        <family val="2"/>
        <charset val="186"/>
        <scheme val="minor"/>
      </rPr>
      <t xml:space="preserve">, t. y. numatyti atskiras VPS priemones, kurioms šie tikslai yra pagrindiniai. Pavyzdžiui, galima numatyti vieną priemonę 4 tikslo ir vieną priemonę 9 tikslo įgyvendinimui, tačiau papildomi balai VPS atrankos metu suteikiami tik data, kai visos VPS priemonės prisideda prie atitinkamų tikslų. VPS galima derinti abu šių tikslų įgyvendinimo būdus, t. y. daliai VPS priemonių šiuos tikslus numatyti kaip pagrindinius (vertikalius), o daliai - kaip papildomus (horizontalius). </t>
    </r>
  </si>
  <si>
    <t>Pildymo instrukcija (6 lapas)</t>
  </si>
  <si>
    <t>VPS turi prisidėti prie 8 konkretaus tikslo įgyvendinimo ir kompleksinio tikslo įgyvendinimo (jei pasirenkama siekti rodiklio R.3). VPS turi būti numatyta priemonių, kurioms šie BŽŪP tikslai yra pagrindiniai (pagrindinis BŽŪP tikslas kiekvienai VPS priemonei nurodomas priemonės aprašymo 10.5 punkte).</t>
  </si>
  <si>
    <t xml:space="preserve">4 stulpelis užpildomas automatiškai, kai yra užpildytas 8 lapas. </t>
  </si>
  <si>
    <t>Pildymo instrukcija (8 lapas)</t>
  </si>
  <si>
    <t>Pildymo instrukcija (9 lapas)</t>
  </si>
  <si>
    <t>Visuose langeliuose iš anksto nurodyta reikšmė "Ne".</t>
  </si>
  <si>
    <t>Įsitikinkite, kad klaidų tikrinimo stulpelyje nėra klaidų, t. y. 3 stulpelio reikšmė ne daugiau kaip 3.</t>
  </si>
  <si>
    <t>4-23 stulpeliuose pasirinkite "Taip", jei atitinkama VPS priemonė prisideda prie VVG teritorijos poreikio patenkinimo. Viena priemonė gali prisidėti prie 1-3 poreikių tenkinimo. Aprašant pokyčius, kurių siekiama atitinkama VPS priemone (10 lapo 10.12 punkte ir 13 lape), turi būti naudojami su atitinkamu poreikiu susiję pokyčių rodikliai. Su poreikiu susiję rodikliai nurodomi 4 lapo 4.4 punkte, tie patys rodikliai gali būti naudojami 13 lape kaip kiekybiniai pokyčių rodikliai.</t>
  </si>
  <si>
    <t>Įsitikinkite, kad klaidų tikrinimo stulpelyje (24 stulpelis) nėra klaidų, t. y. 3 stulpelio reikšmė ne daugiau kaip 3.</t>
  </si>
  <si>
    <t>SO9. Gerinti Sąjungos žemės ūkio atsaką į visuomenės poreikius, susijusius su maistu ir sveikata, mažinti maisto atliekų kiekį, gerinti gyvūnų gerovę ir kovoti su atsparumu antimikrobinėms medžiagoms</t>
  </si>
  <si>
    <t>* Pilna 9 konkretaus tikslo formuluotė yra tokia: Gerinti Sąjungos žemės ūkio atsaką į visuomenės poreikius, susijusius su maistu ir sveikata, įskaitant aukštos kokybės, saugų ir maistingą maistą, pagamintą tvariu būdu, mažinti maisto atliekų kiekį, gerinti gyvūnų gerovę ir kovoti su atsparumu antimikrobinėms medžiagoms.</t>
  </si>
  <si>
    <t>Priemonių, kurioms tikslas yra pagrindinis, skaičius</t>
  </si>
  <si>
    <t>5 stulpelis užpildomas automatiškai, kai yra užpildytas 10 lapas (10.5 punktas).</t>
  </si>
  <si>
    <t>Priemonių, kurios tikslą įgyvendina horizontaliai, skaičius</t>
  </si>
  <si>
    <t>6 stulpelis užpildomas automatiškai, kai yra užpildytas 10 lapas (10.6-10.9 punktai).</t>
  </si>
  <si>
    <t>Iš viso įgyvendina BŽŪP tikslų</t>
  </si>
  <si>
    <t>Pastabos ŽŪM</t>
  </si>
  <si>
    <t>7 lape paslėptas L stulpelis (naudoja formulė F stulpelyje).</t>
  </si>
  <si>
    <t>11 lape paslėptas Y stulpelis (naudoja formulė D-W stulpeliuose).</t>
  </si>
  <si>
    <t>VVG pildo stulpelius nuo 2 iki 21 (tiek stulpelių, kiek planuoja priemonių). Priemonės aprašymą sudaro 6 dalys (žymimos raidėmis nuo A iki F) ir 75 eilutės, iš kurių 13 - nepildomos, 5 - užsipildo automatiškai, 35 eilučių reikšmės pasirenkamos iš sąrašo (iš jų 32 eilutėse sąrašas yra taip/ne tipo), 3 eilutėse nurodomi tik skaičiai (paramos suma priemonei ir planuojamų paremti projektų skaičius), o 19 eilučių įvedamas laisvas tekstas (iš jų 11 eilučių privaloma užpildyti, o 8 pildomos pasirinktinai).</t>
  </si>
  <si>
    <t>Lapas užrakintas, nepildomas. Lape pateiktą informaciją tikslinti gali tik formos rengėjai.</t>
  </si>
  <si>
    <t>Rodiklis</t>
  </si>
  <si>
    <t>Užsipildo automatiškai</t>
  </si>
  <si>
    <t>Pasirinkite iš sąrašo. Jei priemonė įgyvendina kelis BŽŪP tikslus (jie nurodomi 8 lape), šioje eilutėje reikia pasirinkti vieną (pagrindinį). Priemonės sąsaja su kitais pasirinktais BŽŪP tikslais atskleidžiama pildant priemonės aprašymo 10.6-10.9 punktus (juose nurodoma, prie kurių BŽŪP tikslų priemonė prisidės horizontaliai) ir E ir F dalis (juose nurodomi visi rodikliai, prie kurių prisidės VPS priemonė). VPS rodikliai gali būti susiję su BŽŪP 1-3 ir 7 tikslais.</t>
  </si>
  <si>
    <t>Pasirinkite iš sąrašo. Galimi 3 variantai: 1) "Taip, privalomai" (kai reikalavimas bus taikomas visiems priemonės projektams, pavyzdžiui, kaip tinkamumo sąlyga); 2) "Taip, pasirinktinai" (kai pareiškėjai turės galimybę pasirinkti, ar atsižvelgti į reikalavimą, arba reikalavimas bus taikomas tik daliai kvietimų ar vietos projektų, pavyzdžiui, suteikiant papildomus atrankos balus); 3) "Ne" (kai reikalavimas neaktualus arba netaikomas).</t>
  </si>
  <si>
    <t>Pasirinkite taip arba ne.</t>
  </si>
  <si>
    <t>Pasirinkite taip arba ne. Šie projektai prisideda prie BŽŪP 3 konkretaus tikslo. Jei pagal VPS priemonę finansuojami tokie projektai, priemonė galėtų siekti VVG pasirinktų produkto ir (arba) rezultato rodiklių, susijusių su BŽŪP 3 konkrečiu tikslu (galima rinktis SP reglamento 1 priede nurodytus rodiklius).</t>
  </si>
  <si>
    <t>Pasirinkite taip arba ne.  Šie projektai prisideda prie BŽŪP 4 konkretaus tikslo. Jei pagal VPS priemonę finansuojami tokie projektai, priemonė galėtų siekti VVG pasirinktų produkto ir (arba) rezultato rodiklių, susijusių su BŽŪP 4 konkrečiu tikslu (galima rinktis SP reglamento 1 priede nurodytus rodiklius).</t>
  </si>
  <si>
    <t>Pasirinkite taip arba ne. Šie projektai prisideda prie BŽŪP 4 konkretaus tikslo. Jei pagal VPS priemonę finansuojami tokie projektai, priemonė galėtų siekti VVG pasirinktų produkto ir (arba) rezultato rodiklių, susijusių su BŽŪP 4 konkrečiu tikslu (galima rinktis SP reglamento 1 priede nurodytus rodiklius).</t>
  </si>
  <si>
    <t>Pasirinkite taip arba ne. Šie projektai prisideda prie BŽŪP 8 konkretaus tikslo. Jei pagal VPS priemonę finansuojami tokie projektai, priemonė turėtų siekti rodiklio R.37.</t>
  </si>
  <si>
    <t>Pasirinkite taip arba ne. Šie projektai prisideda prie BŽŪP 8 konkretaus tikslo. Jei pagal VPS priemonę finansuojami tokie projektai, priemonė turėtų siekti rodiklio R.39.</t>
  </si>
  <si>
    <t>Pasirinkite taip arba ne. Šie projektai prisideda prie BŽŪP 8 konkretaus tikslo. Jei pagal VPS priemonę finansuojami tokie projektai, priemonė galėtų siekti rodiklio R.38 (žr. SP reglamento 1 priedą).</t>
  </si>
  <si>
    <t>Pasirinkite taip arba ne. Šie projektai prisideda prie BŽŪP 8 konkretaus tikslo. Jei pagal VPS priemonę finansuojami tokie projektai, priemonė turėtų siekti rodiklio R.41.</t>
  </si>
  <si>
    <t>Pasirinkite taip arba ne. Šie projektai prisideda prie BŽŪP 8 konkretaus tikslo. Jei pagal VPS priemonę finansuojami tokie projektai, priemonė turėtų siekti rodiklio R.42.</t>
  </si>
  <si>
    <t>Pasirinkite taip arba ne. Jei šis tikslas yra pagrindinis priemonės tikslas, kurį nurodėte 10.5 punkte, šioje eilutėje galima rinktis "Ne".</t>
  </si>
  <si>
    <t>Nurodykite tik skaičių (sumą) be tarpų. Galimi dešimtainiai skaičiai (centai atskiriami kabeliu). Maksimali suma - 2 000 000. Šiame punkte pateikti duomenys naudojami 7 lape, o iš jo - ir kituose lapuose (15, 16, 17).</t>
  </si>
  <si>
    <t>Laisvas tekstas (ne daugiau kaip 1000 simbolių). Nurodykite priemonės tikslą ir kaip priemonė siejasi su 10.5 punkte nurodytu pagrindiniu BŽŪP tikslu. Jei priemonė įgyvendina 8 konkretų tikslą, paaiškinkite, su kokiais šio tikslo siekiais (ekonominis augimas, darbo vietų kūrimas, vietos plėtra, socialinė įtrauktis, lyčių lygybė, bioekonomika, tvari miškininkystė) ir rezultato rodikliais siejasi priemonė. Aprašykite problemą, iliustruojant kiekybiniais duomenimis ir rodikliais. Pagrįskite intervencijos logiką (kokios problemos priežastys, ar priemonė padės pašalinti problemos priežastis ir pan.). Jei VPS teminė, nurodykite, kaip priemonė siejasi su pasirinkta VPS tema.</t>
  </si>
  <si>
    <t>Laisvas tekstas (ne daugiau kaip 500 simbolių). Aprašykite pokytį, kurio siekiama šia VPS priemone. Nurodykite, kokiu mastu priemonė prisidės problemos sprendimo, VVG teritorijos poreikių patenkinimo (VVG teritorijos poreikiai, kuriuos siekiama patenkinti konkrečia VPS priemone, nurodyti 9 lape). Teiginius iliustruokite kiekybiniais duomenimis ir rodikliais.</t>
  </si>
  <si>
    <t>Laisvas tekstas (ne daugiau kaip 500 simbolių). Pildoma, jei 10.6 punkte nurodyta "Taip". Nurodykite, kokie vietos projektams taikomi reikalavimai užtikrins, kad pagal priemonę finansuojami projektai prisidėtų prie 4 konkretaus tikslo įgyvendinimo, kokių su 4-uoju tikslu susijusių pokyčių ir (arba) rodiklių siekiama įgyvendinant šią VPS priemonę. Jei 10.6 punkte nurodėte "Ne", šioje eilutėje įrašykite "Netaikoma".</t>
  </si>
  <si>
    <t>Laisvas tekstas (ne daugiau kaip 500 simbolių). Pildoma, jei 10.7 punkte nurodyta "Taip". Nurodykite, kokie vietos projektams taikomi reikalavimai užtikrins, kad pagal priemonę finansuojami projektai prisidėtų prie 5 konkretaus tikslo įgyvendinimo, kokių su 5-uoju tikslu susijusių pokyčių ir (arba) rodiklių siekiama įgyvendinant šią VPS priemonę. Jei 10.7 punkte nurodėte "Ne", šioje eilutėje įrašykite "Netaikoma".</t>
  </si>
  <si>
    <t>Laisvas tekstas (ne daugiau kaip 300 simbolių). Nurodykite, kokie vietos projektams taikomi reikalavimai užtikrins, kad projektai prisidėtų prie partnerystės principo įgyvendinimo.</t>
  </si>
  <si>
    <t>Laisvas tekstas (ne daugiau kaip 300 simbolių). Jei 10.32 punkte pasirinkote "Taip", nurodykite, kokiu būdu užtikrinsite, kad pagal priemonę finansuojami projektai apimtų visas VVG teritorijos seniūnijas, kokie situacijos analizėje pateikti duomenys rodo, kad yra poreikis ar potencialas projektus įgyvendinti visose VVG teritorijos seniūnijose. Jei pasirinkote "Ne", paaiškinkite, kodėl neaktualu pagal šią priemonę finansuojamus projektus įgyvendinti visose VVG teritorijos seniūnijose.</t>
  </si>
  <si>
    <t>Laisvas tekstas (ne daugiau kaip 500 simbolių). Pildoma, jei 10.8 punkte nurodyta "Taip". Nurodykite, kokie vietos projektams taikomi reikalavimai užtikrins, kad pagal priemonę finansuojami projektai prisidėtų prie 6 konkretaus tikslo įgyvendinimo, kokių su 6-uoju tikslu susijusių pokyčių ir (arba) rodiklių siekiama įgyvendinant šią VPS priemonę. Jei 10.8 punkte nurodėte "Ne", šioje eilutėje įrašykite "Netaikoma".</t>
  </si>
  <si>
    <t>Laisvas tekstas (ne daugiau kaip 500 simbolių). Pildoma, jei 10.9 punkte nurodyta "Taip". Nurodykite, kokie vietos projektams taikomi reikalavimai užtikrins, kad pagal priemonę finansuojami projektai prisidėtų prie 9 konkretaus tikslo įgyvendinimo, kokių su 9-uoju tikslu susijusių pokyčių ir (arba) rodiklių siekiama įgyvendinant šią VPS priemonę. Jei 10.9 punkte nurodėte "Ne", šioje eilutėje įrašykite "Netaikoma".</t>
  </si>
  <si>
    <t>EILUTĖ NEPILDOMA.</t>
  </si>
  <si>
    <t>Pasirinkimo pagrindimas (jei taip, kaip bus užtikrinta)</t>
  </si>
  <si>
    <t>Rekomenduojama puslapio padėtis spausdinant lapo turinį</t>
  </si>
  <si>
    <t>stačiai</t>
  </si>
  <si>
    <t>gulsčiai</t>
  </si>
  <si>
    <t>nespausdinama</t>
  </si>
  <si>
    <t>Puslapių skaičius pagal paruoštą maketą</t>
  </si>
  <si>
    <t>4 (jei poreikių ne daugiau kaip 12) arba 6</t>
  </si>
  <si>
    <t>Ar aktualu fiksuoti eilutę ir stulpelį lapo pradžioje</t>
  </si>
  <si>
    <t>ne</t>
  </si>
  <si>
    <t>taip</t>
  </si>
  <si>
    <t>Spausdinimui skirta 11 lapo versija.</t>
  </si>
  <si>
    <t>VVG užpildo 9 langelius (įvedami keli skaičiai, pasirenkama, ar VPS yra teminė).</t>
  </si>
  <si>
    <t>VVG nurodo SSGG teiginius (laisvas tekstas) ir susieja (taip, ne) juos su VVG teritorijos poreikiais (poreikiai pasirodo, kai užpildomas 3 lapas).</t>
  </si>
  <si>
    <t>VVG pateikia poreikių sąrašą (laisvas tekstas). Poreikių pavadinimai automatiškai persikelia į visus lapus, kuriuose jie bus reikalingi.</t>
  </si>
  <si>
    <t>Užpildomi du langeliai ir (jei aktualu) sudaromas VPS rodiklių sąrašas (E dalis).</t>
  </si>
  <si>
    <t>VVG nurodo priemonių pavadinimus (laisvas tekstas) ir kiekvienos priemonės rūšį (rūšis pasirenkama iš sąrašo). Priemonių pavadinimai automatiškai persikelia į visus lapus, kuriuose jie bus reikalingi.</t>
  </si>
  <si>
    <t>Pasirenkama iš sąrašo (taip, ne), kurie BŽŪP tikslai aktualūs.</t>
  </si>
  <si>
    <t>Lapą sudaro 15 lentelių (tiek, kiek maksimaliai gali būti rodiklių). VVG pildo tik tas lenteles, kurios aktualios dėl pasirinktų rodiklių. Galima rinktis iš 5 ES bendrųjų rezultato rodiklių ir nusimatyti iki 10-ties VPS rodiklių. VPS rodikliai neprivalomi. Įvedami skaičiai - nurodomos siekiamos rodiklių reikšmės VPS priemonių lygiu ir metiniai tikslai (tik VPS lygiu).</t>
  </si>
  <si>
    <t>VVG pateikia informaciją apie tai, kaip nustatytos siekiamos rodiklių reikšmės. Pavyzdžiui, jei R.37 taikomas 5 VPS priemonėms, pagrindimą reikia pateikti 5-iuose langeliuose - prie kiekvienos priemonės (iš viso 5 pagrindimai). Pagrindimas gali būti vienodas.</t>
  </si>
  <si>
    <t>Pildoma, jei siekiama, kad būtų kuriamos darbo vietos tam tikros lyties ar amžiaus asmenims. Jei neaktualu, pildyti nereikia. Veikia sufleris, kai yra pilnai užpildyta 11 lapo 2 lentelė.</t>
  </si>
  <si>
    <t>VVG pateikia kiekybinį pokyčių pagrindimą (nurodo pokyčių rodiklius, jų pradines ir siekiamas reikšmes). Pokyčių aprašymai persikelia iš VPS priemonių aprašymo (10.12 eilutės). Prie kiekvienos VPS priemonės nurodomi su pokyčiu susiję VVG teritorijos poreikiai (poreikiai pasirenkami iš sąrašo). NB! Svarbu pasirinkti tuos poreikius, kurie buvo susieti su atitinkama VPS priemone pildant 9 lapą.</t>
  </si>
  <si>
    <t>VVG užpildo 12 baltų langelių - paskirsto išlaidas pamečiui (VVG bendradarbiavimo projektų ir VPS administravimo).</t>
  </si>
  <si>
    <t>VVG nurodo kolegialaus valdymo organo narių skaičių ir pasiskirstymą pagal sektorius, lytį, amžių). Įveda skaičius.</t>
  </si>
  <si>
    <t>Teksto pobūdis</t>
  </si>
  <si>
    <t>trumpas</t>
  </si>
  <si>
    <t>Langelių, kuriuose reikia įvesti laisvą tekstą</t>
  </si>
  <si>
    <t>Langelių, kuriuose reikia įvesti skaičius</t>
  </si>
  <si>
    <t>Langelių, kurių reikšmes reikia rinktis iš sąrašo</t>
  </si>
  <si>
    <t>pagrindimai</t>
  </si>
  <si>
    <t>nėra</t>
  </si>
  <si>
    <t>iki 20</t>
  </si>
  <si>
    <t>iki 3 vienai priemonei</t>
  </si>
  <si>
    <t>iki 3 vienam SSGG teiginiui</t>
  </si>
  <si>
    <t>iki 40</t>
  </si>
  <si>
    <t>8 vienam poreikiui</t>
  </si>
  <si>
    <t>iki 2 vienai priemonei</t>
  </si>
  <si>
    <t>iki 5 vienai priemonei</t>
  </si>
  <si>
    <t>apie 10 vienai lentelei</t>
  </si>
  <si>
    <t>3-5 vienam rodikliui (5 rodikliai)</t>
  </si>
  <si>
    <t>6 vienai priemonei</t>
  </si>
  <si>
    <t>iki 9 vienai priemonei</t>
  </si>
  <si>
    <t>3 vienai priemonei</t>
  </si>
  <si>
    <t>35 vienai priemonei</t>
  </si>
  <si>
    <t>iki 19 vienai priemonei</t>
  </si>
  <si>
    <t>VVG nurodo, kada planuojami kiekvienos priemonės kvietimai (paskirsto kvietimams kiekvienos priemonės paramos sumas). Kvietimai planuojami metų ketvirčių tikslumu. Grafikas preliminarus. VPS įgyvendinimo metu nekeičiamas. Konkretinamas rengiant metinius kvietimų planus.</t>
  </si>
  <si>
    <t>pildomas, mažai</t>
  </si>
  <si>
    <t>pildomas, vidutiniškai</t>
  </si>
  <si>
    <t>pildomas, daug</t>
  </si>
  <si>
    <t>0-10 (neprivalomi)</t>
  </si>
  <si>
    <t>nepildomas, skirtas spausdinti</t>
  </si>
  <si>
    <t>Galima įkelti į Word formą (derinant su bendruomene)</t>
  </si>
  <si>
    <t>neaktualu</t>
  </si>
  <si>
    <t>Aktualu derinti su bendruomene</t>
  </si>
  <si>
    <t>gal</t>
  </si>
  <si>
    <t>Lapai</t>
  </si>
  <si>
    <t>Reikia konvertuoti į PDF</t>
  </si>
  <si>
    <t>kelti į Word</t>
  </si>
  <si>
    <t xml:space="preserve">Šiame lape nurodomi VPS priemonių pavadinimai (2 stulpelis). Nurodžius priemonės pavadinimą 3 stulpelyje iš sąrašo pasirenkama kiekvienos priemonės rūšis. Visi kiti stulpeliai užsipildo automatiškai. 4, 5 ir 6 stulpeliai užsipildo, kai yra užpildytas 10 lapas. </t>
  </si>
  <si>
    <t>Pastabos dėl perkėlimo į Wordą</t>
  </si>
  <si>
    <t>ištrinti neaktualius stulpelius (priemones)</t>
  </si>
  <si>
    <t>Susijusių VVG teritorijos poreikių skaičius</t>
  </si>
  <si>
    <t>Pildymas, įvedamos informacijos kiekis</t>
  </si>
  <si>
    <t>Pasirinkite iš sąrašo (taip arba ne). Sąsaja nėra privaloma. Iš anksto nurodyta reikšmė "Ne". Pasirinkimas "Taip" reiškia, kad tenkinant poreikį bus siekiama atitinkamo rezultato rodiklio.</t>
  </si>
  <si>
    <t>5 vienam poreikiui</t>
  </si>
  <si>
    <t xml:space="preserve">Poreikius formuluokite kaip aukštesnio lygio tikslus arba siekiamus pokyčius, o ne kaip veiksmus (priemones). Poreikio formuluotę pradėkite veiksmažodžio bendratimi (pavyzdžiui, gerinti VVG teritorijos gyventojų užimtumo galimybes). Šis poreikis gali būti tenkamas įgyvendinant skirtingus veiksmus arba priemones (pavyzdžiui, kuriant naujus verslus, plėtojant esamus verslus ir kuriant papildomas darbo vietas, investuojant į gyventojų kvalifikacijos kėlimą, sudarant galimybes patogiau pasiekti nutolusias darbo vietas ir pan.). Poreikiai turėtų būti formuluojami taip, kad vienam poreikiui patenkinti būtų galima numatyti keletą skirtingų priemonių. Poreikiai neturėtų būti formuluojami kaip priemonių rūšys (pavyzdžiui, socialinių verslų kūrimas nėra poreikis, tai yra priemonė aukštesnio lygio tikslams arba pokyčiams pasiekti). </t>
  </si>
  <si>
    <t>VPS rodikliai (produkto, rezultato):</t>
  </si>
  <si>
    <t>VPS rodiklių taikymas priemonei:</t>
  </si>
  <si>
    <t>Laisvas tekstas (ne daugiau kaip 300 simbolių). Nurodykite, kokie vietos projektams taikomi reikalavimai užtikrins, kad pagal priemonę finansuojami projektai prisidėtų inovacijų diegimo vietos lygiu. Nurodykite, kas bus laikoma inovacija vietos lygiu (jei to nenurodėte priemonės aprašymo B dalyje). Jei reikalavimas diegti inovacijas bus taikomas pasirinktinai, nurodykite, kaip apskaičiavote pagal priemonę planuojamų paremti vietos projektų, skirtų inovacijoms vietos lygiu diegti, skaičių, kuris nurodytas 10.40 punkte.</t>
  </si>
  <si>
    <t xml:space="preserve">Nurodykite tik sveiką skaičių be tarpų. Maksimali reikšmė - 200. Šiame punkte pateikti duomenys naudojami 6 lape. Jei nebus remiami projektai, skirti inovacijoms vietos lygiu diegti, nurodykite 0. </t>
  </si>
  <si>
    <t>Laisvas tekstas (ne daugiau kaip 300 simbolių). Nurodykite, kaip apskaičiavote pagal priemonę planuojamų paremti projektų skaičių (pavyzdžiui, pagal maksimalią arba vidutinę paramos sumą ar pan.). Paaiškinkite skaičiavimus.</t>
  </si>
  <si>
    <t>Laisvas tekstas (ne daugiau kaip 150 simbolių). Nurodykite tinkamo (-ų) paramos gavėjo (-ų) teisinį statusą (juridinis asmuo arba fizinis asmuo) ir trumpai apibūdinkite tinkamo paramos gavėjo pobūdį (pvz., NVO, bendruomeninė organizacija, jaunimo organizacija, maža įmonė, ūkininkas ar kita).</t>
  </si>
  <si>
    <t>Tinkami pareiškėjai ir partneriai (jei taikomas reikalavimas projektus įgyvendinti su partneriais)</t>
  </si>
  <si>
    <t>Laisvas tekstas (ne daugiau kaip 300 simbolių). Nurodykite, kokios veiklos gali būti remiamos pagal priemonę (pavyzdžiui, įrangos įsigijimas, atnaujinimas, renginių, mokymų organizavimas ir kt.).</t>
  </si>
  <si>
    <t>Priemonės tikslinė grupė (pildoma, jei nesutampa su tinkamais pareiškėjais ir (arba) partneriais)</t>
  </si>
  <si>
    <t>Laisvas tekstas (ne daugiau kaip 50 simbolių). Nurodykite didžiausią paramos sumą (Eur), kuri gali būti skiriama vietos projektui įgyvendinti pagal šią priemonę. Paramos suma vienam vietos projektui negali viršyti 200 000 Eur. Užtikrinkite, kad didžiausia paramos suma vietos projektui ir numatomų pasiekti rodiklių reikšmė logiškai susijusi.</t>
  </si>
  <si>
    <t>Laisvas tekstas (ne daugiau kaip 150 simbolių). Pildykite, jei projekto pareiškėjai ir (arba) partneriai nėra galutiniai priemonės naudos gavėjai. Nurodykite tikslinę grupę žmonių, kurių problemų sprendimui ar poreikių tenkinimui skirta priemonė (pvz., socialiai pažeidžiamos grupės (senyvo amžiaus žmonės, negalią turintys asmenys), skurdo riziką patiriančios šeimos, daugiavaikės šeimos, kaimo bendruomenės, jaunimas). Nepildykite, jeigu tikslinė grupė sutampa su tinkamais pareiškėjais ir (arba) partneriais.</t>
  </si>
  <si>
    <t>Instrukcija:</t>
  </si>
  <si>
    <t>Šis lapas skirtas spausdinti arba konvertuoti į PDF.</t>
  </si>
  <si>
    <t>Pildymo instrukcija (10 lapas)</t>
  </si>
  <si>
    <t>2 (jei priemonių ne daugiau kaip 9) arba 4</t>
  </si>
  <si>
    <t>Lapas skirtas tik pildyti.</t>
  </si>
  <si>
    <t>VPS priemonių rodikliai ir metiniai tikslai</t>
  </si>
  <si>
    <r>
      <t>pildo VVG (laisvas tekstas su sufleriu arba be);</t>
    </r>
    <r>
      <rPr>
        <sz val="11"/>
        <color theme="8"/>
        <rFont val="Calibri"/>
        <family val="2"/>
        <scheme val="minor"/>
      </rPr>
      <t xml:space="preserve"> melsva spalva pateiktas bandomasis tekstas (jį galima ištrinti)</t>
    </r>
  </si>
  <si>
    <t>Bendra informacija (aktuali visiems Excel lapams):</t>
  </si>
  <si>
    <t>Baltuose langeliuose simbolių skaičius yra ribojamas (jei simbolių per daug, metamas klaidos pranešimas).</t>
  </si>
  <si>
    <t>Šio lapo apačioje reikia atnaujinti nacionalinių poreikių sąrašą (įkelti iš patvirtinto SP į geltonus stulpelius).</t>
  </si>
  <si>
    <t>pildymo instrukcijos ir klaidų tikrinimo rezultatai (turi būti nurodyta "Gerai", kiti pranešimai rodo klaidą), užrakinta</t>
  </si>
  <si>
    <t>Lapuose, kuriuos VPS priemonių pavadinimai nuspalvinti pilkai (8-10, 12, 14, 15), bus matoma tik ta priemonės pavadinimo dalis, kuri telpa į vieną eilutę. Todėl rekomenduojama, kad priemonių pavadinimai būtų ne ilgesni kaip 70 simbolių (maksimalus simbolių skaičius - 100).</t>
  </si>
  <si>
    <t>1.3-1.4 bei 1.10.1-1.10.2 punktuose įveskite tik sveikus skaičius be tarpų ir kitų simbolių. Metai nurodomi taip: 2022 (tik skaičius be raidės "m.").</t>
  </si>
  <si>
    <t>Užpildykite baltus langelius 2 ir 3 stulpeliuose ir geltonus langelius 5-24 stulpeliuose.</t>
  </si>
  <si>
    <t>1-3 ir 7 tikslai nėra privalomi, tačiau jie gali būti įgyvendinami, jei atliekant VVG teritorijos situacijos analizę nustatomi poreikiai, susiję su šiais tikslais, o VPS priemonėmis siekiama pokyčių, kurie siejasi su atitinkamais BŽŪP tikslais. Tokiu atveju tikslinga numatyti VPS produkto ir (arba) rezultato rodiklius, susijusius su šiais BŽŪP tikslais (VPS produkto ir rezultato rodikliai nurodomi 6 lape, o 10 lape jie susiejami su konkrečiomis VPS priemonėmis). Pasirinkus VPS įgyvendinti 1-3 ar 7 tikslus būtina numatyti bent po vieną VPS priemonę, kuriai atitinkamas tikslas būtų pagrindinis. Taip pat rekomenduojame su atitinkamais BŽŪP tikslais susijusius pokyčių rodiklius naudoti pokyčiams kiekybine išraiška apibrėžti (pokyčiai aprašomi 10 lape (10.12 punktas), o pokyčių rodikliai nurodomi 13 lape).</t>
  </si>
  <si>
    <t>Šiame lape nurodomi VVG pasirinktų rodiklių pavadinimai (pildomi  2 stulpelio 6.29-6.38 punktai) ir kiekvieno pasirinkto rodiklio tipas (P - produkto, R - rezultato, pildomi atitinkami 4 stulpelio punktai). VPS rodikliai nėra privalomi. VPS rodiklių kodai (1 stulpelis) generuojami automatiškai. VPS rodiklių reikšmės (3 stulpelis) nurodomos automatiškai, kai užpildomas 11 lapas.</t>
  </si>
  <si>
    <t>4-13 stulpeliuose pasirinkite "Taip", jei atitinkama VPS priemonė prisideda prie BŽŪP tikslo įgyvendinimo. Viena priemonė gali prisidėti prie 1-3 BŽŪP tikslų įgyvendinimo. Jei priemonė prisideda prie 3 BŽŪP tikslų įgyvendinimo, vienas tikslas bus pagrindinis priemonės tikslas (pavyzdžiui, 8 tikslas), vieną tikslą priemonė įgyvendins prisidėdama prie to tikslo rodiklių pasiekimo (pavyzdžiui, įgyvendinant kompleksinį tikslą prisidedama prie R.3 rodiklio), o vieną tikslą (pavyzdžiui, 4 tikslą) įgyvendins horizontaliai (per papildomus vietos projektams taikomus reikalavimus, susijusius su prisitaikymu ir klimato kaitos arba neigiamo poveikio klimatui mažinimu).</t>
  </si>
  <si>
    <t>Laisvas tekstas (ne daugiau kaip 300 simbolių). Jei 10.42 punkte pasirinkote "Taip", nurodykite, kokie vietos projektams taikomi reikalavimai užtikrins šio horizontalaus principo įgyvendinimą. Jei pasirinkote "Ne", šioje eilutėje įrašykite "Netaikoma".</t>
  </si>
  <si>
    <t>Laisvas tekstas (ne daugiau kaip 300 simbolių). Jei 10.45 punkte pasirinkote "Taip", nurodykite, kokie vietos projektams taikomi reikalavimai užtikrins šio horizontalaus principo įgyvendinimą. Jei pasirinkote "Ne", šioje eilutėje įrašykite "Netaikoma".</t>
  </si>
  <si>
    <t>Pasirinkite taip arba ne. Šie projektai prisideda prie BŽŪP kompleksinio tikslo. Jei pagal VPS priemonę finansuojami tokie projektai, priemonė galėtų siekti rodiklio R.3 arba VVG pasirinktų produkto ir (arba) rezultato rodiklių, susijusių su BŽŪP kompleksiniu tikslu (galima rinktis SP reglamento 1 priede nurodytus rodiklius).</t>
  </si>
  <si>
    <t>Laisvas tekstas (ne daugiau kaip 500 simbolių). Nurodykite bent du vietos projektų atrankos kriterijus, kurie, naudojant balų sistemą, bus taikomi siekiant atrinkti ir finansuoti geriausius (sukuriančius daugiausia pridėtinės vertės) vietos projektus. Vietos projektų atrankos kriterijais turi būti siekiama geriausios atitikties VVG teritorijos poreikiams, siekiamiems pokyčiams, įgyvendinamiems BŽŪP tikslams, priemonės tikslui, turi būti sudaromos vienodos sąlygos vietos projektų pareiškėjams. Tinkamais vietos projektų atrankos kriterijais gali būti: mažesni naujos darbo vietos sukūrimo kaštai, didesnis naujų darbo vietų skaičius, didesnis projekto naudos gavėjų skaičius, geresni vietos projekto pareiškėjo finansų valdymo gebėjimai ir pan. Netinkamais vietos projektų atrankos kriterijais laikomi kriterijai, kurių neįmanoma išmatuoti ir patikrinti (pvz., „vietos projektas turi ypatingos reikšmės VVG teritorijai“), taip pat diskriminuojamojo pobūdžio (pvz., „pareiškėjas yra VVG narys, dalyvaujantis ne mažiau kaip x metų VVG veikloje“, „pareiškėjas nėra anksčiau gavęs ES paramos“, „pareiškėjas – naujai įsteigtas juridinis asmuo“, „pareiškėjas – bendruomeninė organizacija“ (šis atrankos kriterijus gali būti laikomas tinkamu, jeigu VPS priemonės tikslai tiesiogiai susiję su bendruomeninio sektoriaus plėtra, o priemonės tiksline grupe aiškiai įvardytos bendruomeninės organizacijos).</t>
  </si>
  <si>
    <t>Kiekvienam rodikliui yra skirta atskira lentelė - iš viso 15 lentelių, nes VPS gali prisidėti prie 5-ių ES bendrųjų rezultato rodiklių (R.3, R.37, R.39, R.41, R.42) ir 10-ties VPS rodiklių. VPS rodikliai turi būti nurodyti 6 lape.</t>
  </si>
  <si>
    <t xml:space="preserve">Ši lentelė pildoma tik pilnai užpildžius 10 lapą (konkrečiai 10.41-10.46 punktus ir 10.50 punktą) ir 11 lapo 2 lentelę. Pilnai užpildžius minėtus 10 ir 11 lapo punktus šiame lape pradžioje veikia sufleris - nurodo, kuriuos baltus langelius reikia užpildyti. Jei sufleris ištrinamas, baltus langelius reikia pildyti tuose stulpeliuose, kuriuose 13.4 arba 13.5 punktuose nurodyta "Taip". </t>
  </si>
  <si>
    <t>Ši lentelė nėra privaloma. Ji pildoma tik tais atvejais, kai pagal VPS priemonę finansuojamas naujų darbo vietų kūrimas (prisidedama prie ES bendrojo rezultato rodiklio R.37) ir siekiama, kad darbo vietos būtų kuriamos tam tikro amžiaus ar lyties asmenims, t. y. siekiama prisidėti prie dviejų nacionalinių horizontaliųjų principų (jaunimas; moterų ir vyrų lygių galimybių skatinimas ir nediskriminavimas) įgyvendinimo. Pavyzdžiui, jei VVG planuoja 5 VPS priemones, tačiau tik pagal dvi priemones numatoma finansuoti darbo vietų kūrimą ir nei vienoje priemonėje prioritetas nėra teikiamas tam tikro amžiau ar lyties asmenims, šios lentelės pildyti nereikia.</t>
  </si>
  <si>
    <t>3 stulpelis, balti langeliai: Įrašykite pasirinktus pokyčių rodiklius ir jų matavimo vienetus. Skliaustuose prie kiekvieno rodiklio nurodykite duomenų šaltinį (pavyzdžiui, VVG teritorijos gyventojų apklausa, savivaldybės, seniūnijos duomenys, Lietuvos statistiko departamento duomenys ar kt.). Kiekvienam rodikliui 4 stulpelyje nurodykite pradinę reikšmę, 5 stulpelyje - pradinės reikšmės metus (pavyzdžiui, 2022 m.), o 6 stulpelyje - siekiamą reikšmę, t. y. reikšmę kurią planuojate pasiekti įgyvendindami VPS iki 2029 m.</t>
  </si>
  <si>
    <t xml:space="preserve">NB! Pokyčių rodikliai negali sutapti su bendraisiais produkto ir rezultato rodikliais, tačiau gali būti susiję loginiais ryšiais, pavyzdžiui, numatyta, kad pagal VPS priemonę bus sukurta 10 darbo vietų (rezultato rodiklis) ir dėl to planuojama, kad gyvenamojoje vietovėje ar seniūnijoje X išaugs socialiai integruotų asmenų skaičius, sumažės bedarbių skaičius arba tam tikras skaičius ar dalis žmonių turės nuolatinę, o ne sezoninę darbo vietą. </t>
  </si>
  <si>
    <t xml:space="preserve">Įsitikinkite, kad klaidų tikrinimo eilutėje ir stulpelyje nėra klaidų pranešimo, t. y.: 1) metinė VPS administravimo išlaidų dalis (proc. nuo visų VPS administravimo išlaidų) neviršija metinės vietos projektų įgyvendinimo išlaidų dalies (proc. nuo visų vietos projektų įgyvendinimo išlaidų); 2) 15 lape kvietimams paskirstyta visa kiekvienos priemonės paramos suma; 3) VPS administravimo ir VVG bendradarbiavimo projektų išlaidos paskirstytos 100 proc. Visos išlaidų sumos apima tik paramos lėšas. </t>
  </si>
  <si>
    <t>Lapas užsipildo automatiškai naudojant 4 lape pateiktus duomenis.</t>
  </si>
  <si>
    <t>Prieš spausdinant arba konvertuojant į PDF rekomenduojama pažymėti C stulpelį ir automatiškai priderinti eilučių aukštį įvesto teksto kiekiui (spausti mygtuką "Formatuoti" ir pasirinkti "Automatiškai priderinti eilutės aukštį").</t>
  </si>
  <si>
    <t>Lapas užsipildo automatiškai naudojant 10 lape pateiktus duomenis.</t>
  </si>
  <si>
    <t>Lapas užsipildo automatiškai naudojant 11 lape pateiktus duomenis.</t>
  </si>
  <si>
    <t>Kiekvieno lapo pildymo instrukcija pateikta to lapo apačioje, išskyrus 4 ir 10 lapus, kuriuose instrukcijos pateiktos prie kiekvienos eilutės.</t>
  </si>
  <si>
    <t>Pradinė rodiklio reikšmė</t>
  </si>
  <si>
    <t>VVG bendradarbiavimo projektų išlaidos</t>
  </si>
  <si>
    <t>Laisvas tekstas (ne daugiau kaip 500 simbolių). Nurodykite bent dvi tinkamumo sąlygas, taikomas vietos projekto pareiškėjams ir (arba) partneriams ir (arba) vietos projektams, kurios bus taikomos įgyvendinant priemonę. Tinkamumo sąlygos turi būti suformuluotos taip, kad jos būtų patikrinamos ir galima jų įgyvendinimo kontrolė vietos projekto įgyvendinimo metu ir kontrolės laikotarpiu. Tinkamumo sąlygos negali dubliuoti Strateginio plano 4.7.3 dalyje nustatytų bendrųjų tinkamumo sąlygų ir reikalavimų (kai taikoma).</t>
  </si>
  <si>
    <t>Laisvas tekstas (ne daugiau kaip 200 simbolių). Galimas didžiausias paramos intensyvumas (VVG turi teisę sumažinti nurodytą didžiausią paramos lyginamąją dalį): 1) iki 65 proc. verslo projektams; 2) iki 95 proc. viešųjų ir socialinių paslaugų projektams, įskaitant socialinio ir bendruomeninio verslo projektus; 3) iki 40 proc. viešosios naudos (ne pelno) projektams, kuriais kuriamas arba didinamas viešųjų paslaugų prieinamumas vietos bendruomenei. Investicijos į viešąją infrastruktūrą (privažiavimų, viešųjų erdvių kūrimo ir (ar) jų pritaikymo negalią turintiems asmenims ir pan.) negali būti vienintelis vietos projekto objektas / tikslas; 4) iki 100 proc. tarptautiniam VVG bendradarbiavimui; 5) iki 95 proc. teritoriniam VVG bendradarbiavimui; 6) iki 90 proc. veiklos ir mokymų projektams.</t>
  </si>
  <si>
    <t>Apibendrinta informacija apie VVG teritoriją, VPS turinį ir rezultatus</t>
  </si>
  <si>
    <t>13.16</t>
  </si>
  <si>
    <t>13.17</t>
  </si>
  <si>
    <t>Klaidų tikrinimas (lytis) - skaičiai</t>
  </si>
  <si>
    <t>Klaidų tikrinimas (lytis) - pildymas</t>
  </si>
  <si>
    <t>Klaidų tikrinimas (amžius) - skaičiai</t>
  </si>
  <si>
    <t>Klaidų tikrinimas (amžius) - pildymas</t>
  </si>
  <si>
    <t xml:space="preserve">Rekomenduojamas poreikių skaičius - ne daugiau kaip 5-10 poreikių. Gali būti ir mažiau nei 5 poreikiai. </t>
  </si>
  <si>
    <t xml:space="preserve">Rekomenduojamas priemonių skaičius - ne daugiau kaip 5-10 priemonių. Gali būti ir mažiau nei 5 priemonės. </t>
  </si>
  <si>
    <t>Įsitikinkite, kad klaidų tikrinimo eilutėse nėra klaidų, t. y. 13.6 ir 13.10 punktuose apskaičiuota darbo vietų suma sutampa su 13.3 punkte nurodytu skaičiumi ir yra užpildytos visos reikalingos eilutės (jei 13.4 punkte nurodyta "Taip", turi būti užpildyti 13.7-13.9 punktai; jei 13.5 punkte nurodyta "Taip", turi būti užpildyti 13.11-13.13 punktai).</t>
  </si>
  <si>
    <t>Iš viso tenkina poreikių</t>
  </si>
  <si>
    <t>Lapas užsipildo automatiškai naudojant 15 lape pateiktus duomenis.</t>
  </si>
  <si>
    <t>konvertuoti į PDF arba kelti į Word</t>
  </si>
  <si>
    <t>Spausdinimui skirta 10 lapo versija.</t>
  </si>
  <si>
    <t>Spausdinimui skirta 4 lapo versija.</t>
  </si>
  <si>
    <t>Spausdinimui skirta 15 lapo versija.</t>
  </si>
  <si>
    <t>VPS priemonių indėlis į ES ir nacionalinių horizontaliųjų principų įgyvendinimą</t>
  </si>
  <si>
    <t>VPS priemonių skaičius, iš viso</t>
  </si>
  <si>
    <t>VPS priemonių, pagal kurias siekiama, kad finansuojami projektai apimtų visas VVG teritorijos seniūnijas, skaičius</t>
  </si>
  <si>
    <t>VPS priemonių, pagal kurias finansuojami projektai turi būti PRIVALOMAI vykdomi su partneriais, skaičius</t>
  </si>
  <si>
    <t>VPS priemonių, pagal kurias finansuojami projektai gali būti PASIRINKTINAI vykdomi su partneriais, skaičius</t>
  </si>
  <si>
    <t>VPS priemonių, pagal kurias finansuojami projektai turi būti PRIVALOMAI skirti inovacijoms vietos lygiu diegti, skaičius</t>
  </si>
  <si>
    <t>VPS priemonių, pagal kurias finansuojami projektai gali būti PASIRINKTINAI skirti inovacijoms vietos lygiu diegti, skaičius</t>
  </si>
  <si>
    <t>Planuojama paremti projektų, iš viso (rodiklis L700)</t>
  </si>
  <si>
    <t>Projektų, skirtų inovacijoms vietos lygiu diegti, dalis, proc.</t>
  </si>
  <si>
    <t>VPS priemonių, pagal kurias finansuojami projektai, skirti moterų ir vyrų lygių galimybių skatinimui ir nediskriminavimui, skaičius</t>
  </si>
  <si>
    <t>VPS priemonių, pagal kurias finansuojami projektai, skirti jaunimui, skaičius</t>
  </si>
  <si>
    <t>Lapas užsipildo automatiškai naudojant 7 ir 10 lapuose pateiktus duomenis.</t>
  </si>
  <si>
    <t>Remiami projektai, susiję su gamintojų organizacijomis, vietinėmis rinkomis, trumpomis tiekimo grandinėmis ir kokybės schemomis, įskaitant paramą investicijoms, rinkodaros veiklą ir kt. (aktualu rodikliui L802)</t>
  </si>
  <si>
    <t>nepildomas, skirtas apibendrinti</t>
  </si>
  <si>
    <t>Apibendrinimui skirta 10 dapo D dalies versija</t>
  </si>
  <si>
    <t>VVG teritorijos plėtros stiprybes, silpnybes, galimybes ir grėsmes išskirkite vadovaudamiesi VVG teritorijos situacijos analizė duomenimis (įskaitant VVG teritorijos gyventojų nuomonės analizės duomenis). Stiprybės suprantamos kaip teigiami vidiniai dabarties veiksniai, VVG teritorijos savybės (plėtros potencialas). Silpnybės suprantamos kaip neigiami vidiniai dabarties veiksniai, VVG teritorijos savybės (plėtros problemos). Galimybės suprantamos kaip teigiami išoriniai ateities veiksniai, kurie gali sustiprinti VVG teritorijos potencialą. Grėsmės suprantamos kaip neigiami išoriniai ateities veiksniai, kurie gali turėti neigiamos įtakos VVG teritorijos plėtros potencialui ir pagilinti problemas.</t>
  </si>
  <si>
    <t>VPS formos II dalis (Excel) pradedama pildyti atlikus VVG teritorijos situacijos analizę ir pildoma iš eilės (taip, kaip sunumeruoti lapai), kadangi vienuose lapuose pateikta informacija yra naudojama kitiems lapams užpildyti ar sufleriui aktyvuoti.</t>
  </si>
  <si>
    <t>Loginė atskirų VPS formos II dalies (Excel) lapų seka nurodyta VPS formoje (Word).</t>
  </si>
  <si>
    <t xml:space="preserve">Visuose lapuose baltų (laisvai pildomų) ir geltonų (pasirenkamų iš sąrašo) langelių (eilučių) aukštis prisitaiko prie įvesto teksto kiekio. </t>
  </si>
  <si>
    <t>Spalvų reikšmės (langeliai):</t>
  </si>
  <si>
    <t>Spalvų reikšmės (lapai):</t>
  </si>
  <si>
    <t>Nepildomi (užsipildo automatiškai), skirti spausdinti arba perkelti į Word.</t>
  </si>
  <si>
    <t>Pildomi ir spausdinami arba perkeliami į Word</t>
  </si>
  <si>
    <t>Tik pildomi, bet nespausdinami ir neperkeliami į Word</t>
  </si>
  <si>
    <t>Ūkių skaičių (1.10.1 punktas) nurodykite pagal Lietuvos statistikos departamento skelbiamus 2020 m. žemės ūkio surašymo duomenis.</t>
  </si>
  <si>
    <t>Gyventojų skaičių VVG teritorijoje (1.10.2 punktas) galite nurodyti pagal Lietuvos Respublikos žemės ūkio ministro 2022 m. rugpjūčio 10 d. įsakymu Nr. 3D- 491 patvirtintą Paramos 2023–2027 metų kaimo vietovių vietos plėtros strategijoms įgyvendinti bendruomenių inicijuotos vietos plėtros būdu skyrimo ir skaičiavimo metodiką.</t>
  </si>
  <si>
    <t>(Kaimo vietovių VPS formos II dalis ir jos pildymo instrukcija)</t>
  </si>
  <si>
    <t>Projektų atrankos principai</t>
  </si>
  <si>
    <t>B dalis. Pareiškėjų ir projektų tinkamumo sąlygos, projektų atrankos principai:</t>
  </si>
  <si>
    <t>Lyčių lygybė ir nediskriminavimas:</t>
  </si>
  <si>
    <t>Ar pagal priemonę finansuojami projektai, skirti lyčių lygybei ir nediskriminavimui?</t>
  </si>
  <si>
    <t>Pasirinkite taip arba ne. Pasirinkus "Taip" ir planuojant kurti naujas darbo vietas (priemonei taikant rodiklį R.37, kuris pasirenkamas šio aprašymo 10.50 punkte), gali būti aktualu užpildyti 13 lapą. Atkreipiame dėmesį, kad lyčių lygybės ir nediskriminavimo principas turi būti suprantamas taip, kaip jis apibrėžtas Strateginio valdymo įstatymo 4 straipsnyje.</t>
  </si>
  <si>
    <t>Socialinis verslas</t>
  </si>
  <si>
    <t>Bendruomeninis verslas</t>
  </si>
  <si>
    <t>Veiklos projektai</t>
  </si>
  <si>
    <t>atskirom lentelėm (3 ir 4 lentelės - jei aktualu)</t>
  </si>
  <si>
    <t>jei nedaug poreikių (pvz., iki 10)</t>
  </si>
  <si>
    <t>kelti tik 1-4 stulpelius</t>
  </si>
  <si>
    <t>LEADER-20VVG-12</t>
  </si>
  <si>
    <t>Ūkio subjektų (fizinių ir (arba) juridinių asmenų) bendradarbiavimas</t>
  </si>
  <si>
    <t>16.18</t>
  </si>
  <si>
    <t>Viešųjų paslaugų prieinamumo didinimas (ne pelno)</t>
  </si>
  <si>
    <t>Užpildykite baltus langelius 16.14 ir 16.15 punktuose.</t>
  </si>
  <si>
    <t>Preliminarus VPS įgyvendinimo planas</t>
  </si>
  <si>
    <t>Planuojamas kvietimų skaičius</t>
  </si>
  <si>
    <t>Faktinis kvietimų skaičius konkrečiais metais gali nesutapti su lentelėje nurodytu. Konkrečių metų kvietimai suplanuojami rengiant metinį kvietimų grafiką, kuris skelbiamas VVG svetainėje.</t>
  </si>
  <si>
    <t>30 stulpelyje pateikiami klaidų tikrinimo rezultatai (kvietimų suma turi sutapti su priemonei planuojama paramos suma). Įsitikinkite, kad lentelėje nėra klaidų, t. y. kvietimams paskirstyta visa kiekvienos priemonės paramos suma (sutampa sumos 3 ir 5 stulpeliuose).</t>
  </si>
  <si>
    <t>Lietuvos kaimo plėtros 2014–2020 m. programos priemonės „LEADER programa“ veiklos srities „Parengiamoji parama“ įgyvendinimo taisyklių, taikomų projektams, skirtiems 2023–2027 metų vietos plėtros strategijoms parengti, 4 priedas</t>
  </si>
  <si>
    <t>Verslo kūrimas ir plėtra</t>
  </si>
  <si>
    <t>Bendruomeninio verslo kūrimas ir plėtra</t>
  </si>
  <si>
    <t>Kaimų atnaujinimas ir plėtra</t>
  </si>
  <si>
    <t>Bendruomeniškumą skatinančios veiklos</t>
  </si>
  <si>
    <t>Projektas pripažįstamas inovatyviu, kai jis atitinka bent vieną inovatyvumo kriterijaus subkriterijų, vadovaujantis "Lietuvos kaimo plėtros 2014-2020 metų programos investicinių priemonių projektų inovatyvumo vertinimo metodika".</t>
  </si>
  <si>
    <t>Sąlygos numatytos SP ir VP administravimo taisyklėse</t>
  </si>
  <si>
    <t>VVG teritoriją sudaro 5 seniūnijos, ne visose seniūnijose veikia bendruomeninės organizacijos, kurios savo veiklą sietų su verslu. Vadovaujantis atliktu poreikių tyrimu taip pat nenustatyta, kad bendruomeninis verslas aktualus visose seniūnijose.</t>
  </si>
  <si>
    <t>Neaktualu</t>
  </si>
  <si>
    <t xml:space="preserve">Neaktualu </t>
  </si>
  <si>
    <t>Atsižvelgiant į užimtumo rodiklius, kiekvienoje seniūnijoje yra potencialo vykdyti ekonomines veiklas siekiat tolygios  plėtros Sūduvos VVG teritorijoje.</t>
  </si>
  <si>
    <t>Įgyvendinami viešosios paskirties projektai, kurių rezultatu be apribojimų turės galimybę naudotis visų seniūnijų gyventojai.</t>
  </si>
  <si>
    <t>SŪDUVOS VIETOS VEIKLOS GRUPĖ</t>
  </si>
  <si>
    <t>KAZL</t>
  </si>
  <si>
    <t>Patogi geografinė padėtis, susisiekimas su didžiaisiais miestais (VVG teritorija yra tarp Marijampolės ir Kauno).</t>
  </si>
  <si>
    <t>Sūduvos VVG teritorija turi didelį turizmo plėtros potencialą dėl esančių gausių gamtos išteklių ir kultūros objektų.</t>
  </si>
  <si>
    <t>Agroturizmo paslaugų vystymas, teikiant netradicines paslaugas.</t>
  </si>
  <si>
    <t xml:space="preserve">Gausu tradicija tapusių kultūrinių renginių. Kuriamos inovatyvios ir darnios erdvės renginiams (Slow arena).  </t>
  </si>
  <si>
    <t>Nepalanki demografinė situacija vietos verslo plėtrai.</t>
  </si>
  <si>
    <t>Menkai išnaudojamas išteklių potencialas (miškingumas), maža su miškais susijusių paslaugų pasiūla, neišvystyta pėsčiųjų ir dviračių infrastruktūra.</t>
  </si>
  <si>
    <t>Neišvystytas vietos turizmo paslaugų tinklas, neužtikrina pakankamo paslaugų spektro VVG teritorijoje.</t>
  </si>
  <si>
    <t>Neišnaudojamas skaitmeninių technologijų potencialas vietos produktų ir paslaugų rinkodarai</t>
  </si>
  <si>
    <t>Patogi geografinė padėtis, gamtos ištekliai, kultūros paveldas sudaro galimybes plėtoti su vietos turizmu ir rekreacija susijusius verslus.</t>
  </si>
  <si>
    <t>Galimybė prisijungti prie Šv. Jokūbo kelio tinklo bei lėtojo turizmo koncepcijos  sudaro prielaidas kurti darnius turizmo produktus, teminius kaimus.</t>
  </si>
  <si>
    <t>Siekiant ekonominio vietovės stabilumo vis didėjantis poreikis ugdyti vietos gyventojų ir NVO verslumą</t>
  </si>
  <si>
    <t>Kaimiškųjų teritorijų patrauklumas gyventi, verslo galimybės, dalyvavimo įvairių NVO veikloje privalumai, skatins jaunimą rinktis gyvenimą kaime</t>
  </si>
  <si>
    <t>Informacinių technologijų diegimas ir skaitmenizacija kaimo vietovėse leis kurti tiesioginius ryšius tarp  gamintojų ir vartotojų</t>
  </si>
  <si>
    <t>Atsinaujinančių energijos išteklių naudojimas energijos gamybai sudaro sąlygas kurti švarią ir sveiką aplinką.</t>
  </si>
  <si>
    <t>Politinės aplinkos nestabilumas, karinių konfliktų grėsmė, ekonominė krizė gali lemti didėjančią emigraciją, ypač jaunų žmonių.</t>
  </si>
  <si>
    <t>Aukštos kvalifikacijos asmenų stoka, gali apsunkinti naujų technologijų diegimą kuriant inovatyvius/ išskirtinius turizmo produktus.</t>
  </si>
  <si>
    <t>Stiprinti vietos ekonomiką, skatinant inovacijas, vietos ištekliais paremtą ir į aplinkosaugą orientuotą verslą</t>
  </si>
  <si>
    <t>Užtikrinti paslaugų asortimentą ir infrastruktūrą, paremtą tvariais sprendimais ir orientuotą į vietos gyventojų bei lankytojų poreikius</t>
  </si>
  <si>
    <t>Stiprinti NVO sektoriaus aktyvumą ir ekonominę nepriklausomybę</t>
  </si>
  <si>
    <t>Užtikrinti teritorijos kultūros savitumo, tradicijų, kraštovaizdžio puoselėjimą, saugojimą ir pritaikymą  socialinėje-ekonominėje veikloje</t>
  </si>
  <si>
    <t xml:space="preserve">g.3 . Skatinti verslų kūrimąsi kaime, žemės ūkio veiklos įvairinimą </t>
  </si>
  <si>
    <t xml:space="preserve">h.2. Didinti kaimo gyventojų užimtumą ir  socialinę įtrauktį </t>
  </si>
  <si>
    <t xml:space="preserve">h.4 . Modernizuoti kaimo vietoves didinant gyvenimo sąlygų jose patrauklumą </t>
  </si>
  <si>
    <t>h.1. Skatinti kaimo gyventojų ir kaimo bendruomenių verslo iniciatyvas</t>
  </si>
  <si>
    <t>g.1. Pritraukti ir išlaikyti jaunus žmones, įskaitant jaunuosius ūkininkus, kaimo vietovėse</t>
  </si>
  <si>
    <t>Projektų skaičius apskaičiuotas pagal priemonei skirtą paramos lėšų sumą ir maksimalią vieno projekto vertę t.y. 560000/70000=8, kurie su nariais aptarti visuotinio susirinkimo metu. Taip pat atsižvelgiant į patirtį įgyvendinant 2016-2020 VPS.</t>
  </si>
  <si>
    <t>Projektų skaičius apskaičiuotas pagal priemonei skirtą paramos lėšų sumą ir maksimalią vieno projekto vertę t.y. 264000/88000=3, kurie su nariais aptarti visuotinio susirinkimo metu. Taip pat atsižvelgiant į patirtį įgyvendinant 2016-2020 VPS.</t>
  </si>
  <si>
    <t>Projektų skaičius apskaičiuotas pagal priemonei skirtą paramos lėšų sumą ir maksimalią vieno projekto vertę t.y. 44000/22000=2, kurie su nariais aptarti visuotinio susirinkimo metu. Taip pat atsižvelgiant į patirtį įgyvendinant 2016-2020 VPS.</t>
  </si>
  <si>
    <t>Projektų skaičius apskaičiuotas pagal priemonei skirtą paramos lėšų sumą ir maksimalią vieno projekto vertę t.y. 200000/20000=10, kurie su nariais aptarti visuotinio susirinkimo metu. Taip pat atsižvelgiant į patirtį įgyvendinant 2016-2020 VPS.</t>
  </si>
  <si>
    <t>Vykdant projektą pareiškėjui suteikiama galimybė veiklas vykdyti su partneriu taip stiprinant organizacinius/finansinius ir kt. pajėgumus.</t>
  </si>
  <si>
    <t>Partnerystė skatinama suteikiant papildomus atrankos balus</t>
  </si>
  <si>
    <t>Partnerystė skatinama suteikiant papildomus atrankos balu</t>
  </si>
  <si>
    <t>Nevyriausybinės organizacijos, bendruomeninės organizacijos ir kt.</t>
  </si>
  <si>
    <t>Viešieji juridiniai asmenys: nevyriausybinės organizacijos, bendruomeninės organizacijos, biudžetinės įstaigos, viešosios įstaigos ir kt.</t>
  </si>
  <si>
    <t>Nevyriausybinės organizacijos, bendruomeninės organizacijos, biudžetinės įstaigos ir kt.</t>
  </si>
  <si>
    <t>Privatūs juridiniai asmenys (labai maža, maža arba vidutinė įmonė), fiziniai asmenys (vyresni nei 18 metų), ūkininkai ir kt.</t>
  </si>
  <si>
    <t>1 poreikis. Stiprinti vietos ekonomiką, skatinant inovacijas, vietos ištekliais paremtą ir į aplinkosaugą orientuotą verslą</t>
  </si>
  <si>
    <t>3 poreikis. Stiprinti NVO sektoriaus aktyvumą ir ekonominę nepriklausomybę</t>
  </si>
  <si>
    <t>2 poreikis. Užtikrinti paslaugų asortimentą ir infrastruktūrą, paremtą tvariais sprendimais ir orientuotą į vietos gyventojų bei lankytojų poreikius</t>
  </si>
  <si>
    <t>4 poreikis. Užtikrinti teritorijos kultūros savitumo, tradicijų, kraštovaizdžio puoselėjimą, saugojimą ir pritaikymą  socialinėje-ekonominėje veikloje</t>
  </si>
  <si>
    <t>Įgyvendinant priemonę planuojama, kad pareiškėjai įgyvendindami projektus sukurs ne mažiau kaip  12 naujų darbo vietų t.y. 12 etatų. Pagal priemonę numatyta paremti 8 projektus, todėl pretenduojant į max paramos sumą privaloma sukurti ne mažiau kaip 1,5 naujos darbo vietos (1,5 etato).</t>
  </si>
  <si>
    <t>Įgyvendinant priemonę planuojama, kad pareiškėjai įgyvendindami projektus sukurs ne mažiau kaip  5 naujas darbo vietas t.y. 5 etatus. Pagal priemonę numatyta paremti 3 projektus, todėl pretenduojant į max paramos sumą privaloma sukurti ne mažiau kaip 1,67 naujos darbo vietos (1,67 etato).</t>
  </si>
  <si>
    <t>Įgyvendinant priemonę planuojama, kad bent 2 verslo projektai bus susiję su sudarytomis palankesnėmis sąlygomis kaimo gyventojams naudotis paslaugomis ir infrastruktūra. Naudos gavėjų skaičius projekte - 200 gyv. (vidutinis gyventojų skaičius viename kaime)</t>
  </si>
  <si>
    <t xml:space="preserve">Įgyvendinant priemonę planuojama, kad bent 1 verslo projektas bus susijęs su sudarytomis palankesnėmis sąlygomis kaimo gyventojams naudotis paslaugomis ir infrastruktūra. Naudos gavėjų skaičius projekte - 200 gyv. (vidutinis gyventojų skaičius viename kaime)  </t>
  </si>
  <si>
    <t>Įgyvendinant priemonę planuojami 2 projektai  susiję su sudarytomis palankesnėmis sąlygomis kaimo gyventojams naudotis paslaugomis ir infrastruktūra. Naudos gavėjų skaičius projekte - 200 gyv. (vidutinis gyventojų skaičius viename kaime)</t>
  </si>
  <si>
    <t>Sukurtų naujų,  su turizmu susijusių paslaugų, skaičius (TVIC duomenys)</t>
  </si>
  <si>
    <t>NVO, teikiančių su turizmu susijusias paslaugas, skaičius (VVG informacija)</t>
  </si>
  <si>
    <t>Planuojama įgyvendinti 1 projektą, kuriam skirtos visos priemonei numatytos lėšos.</t>
  </si>
  <si>
    <t>Įgyvendinant priemonę planuojama paremti 8 projektus, kuriuose numatytas naujų verslų  kūrimas ar jau esamų verslų veiklos plėtojimas. 8 paremti projektai tolygu 8 nauji verslai ar jau esamų verslų veiklos plėtra.  Skaičiuojami vietos projektai.</t>
  </si>
  <si>
    <t>Užsienio šalių gerąją patirtį perimantys Sūduvos VVG teritorijos fizinių ir juridinių asmenų atstovaujantys skirtingus sektorius (20 unikalių dalyvių); Naujų bendradarbiavimo ryšių kūrimas su kitomis VVG.</t>
  </si>
  <si>
    <t>Bendradarbiavimo projektas bus įgyvendinamas su kita (-omis) VVG</t>
  </si>
  <si>
    <t>Įgyvendinant priemonę planuojama paremti 3 projektus, kuriuose numatytas naujų verslų  kūrimas ar jau esamų verslų veiklos plėtojimas. 3 paremti projektai tolygu 3 nauji verslai ar jau esamų verslų veiklos plėtra. Skaičiuojami vietos projektai.</t>
  </si>
  <si>
    <t>R1; R36; R37</t>
  </si>
  <si>
    <t>R26; R27; R60; R63; R80; R66</t>
  </si>
  <si>
    <t>R68; R69; R74; R77; R81</t>
  </si>
  <si>
    <t>R49</t>
  </si>
  <si>
    <t>R58; R59</t>
  </si>
  <si>
    <t>R78; R79</t>
  </si>
  <si>
    <t>R7; R8; R9; R10</t>
  </si>
  <si>
    <t>R40; R41; R42</t>
  </si>
  <si>
    <t>R97</t>
  </si>
  <si>
    <t>R61; R62</t>
  </si>
  <si>
    <t>R94; R95</t>
  </si>
  <si>
    <t>R98</t>
  </si>
  <si>
    <t>R1; R36; R37; R68; R69; R74; R77; R78; R81</t>
  </si>
  <si>
    <t>R96; R59; Kazlų Rūdos savivaldybės strateginis plėtros planas</t>
  </si>
  <si>
    <t>Kazlų Rūdos ir Marijampolės savivaldybių strateginiai plėtros planai</t>
  </si>
  <si>
    <t>Fokus grupių interviu</t>
  </si>
  <si>
    <t>Savivaldybių darnios energetikos plėtros pažangos vertinimas</t>
  </si>
  <si>
    <t>R15; Fokus grupių interviu</t>
  </si>
  <si>
    <t xml:space="preserve">Sūduvos VVG teritorija – tai viena miškingiausių Lietuvoje, o miškingą teritoriją dar papildo ir upės bei tvenkiniai [R87], veikia 7 draustiniai [R91],  teritorijoje daug kultūros paveldo objektų [R74], vykdoma daug tradicinių renginių [R78]. Tačiau  jų pritaikymas socialinėje - ekonominėje veikloje yra nepakankamas [R88; R90; R75]. </t>
  </si>
  <si>
    <t>Poreikis grindžiamas 2,3,5,6 silpnybėmis ir 1 grėsme. Siekiant darnios plėtros būtina išnaudoti teritorijos miškingumą  ir atsinaujinančios energijos potencialą. Kuriant inovatyvias laisvalaikio pramogas, taikyti IT sprendimus, kurių trūksta vietos gyventojams bei lankytojams. Pašalinus silpnybes,  didėja pasiruošimas spręsti išorines grėsmes susijusias su veiklos finansavimu, investicijų pritraukimu.</t>
  </si>
  <si>
    <t>Sūduvos VVG teritorijoje 9  nevyriausybinės organizacijos teikė socialines paslaugas kaimo gyventojams [R31] ir 3 kaimo bendruomenės ir viena NVO  vykdo ekonominę veiklą [R32]. Dalis jų paslaugų/produktų skirti vietos gyventojams, dalis - atvykstantiems turistams, kurių skaičių kiekvienais metais VVG teritorijoje didėja [R51].</t>
  </si>
  <si>
    <t xml:space="preserve">Poreikis siejamas 2,3,4,6 stiprybėmis bei 4 galimybe. 
Teritorija pasižymi savita kultūra, tradicijomis, kraštovaizdžiu, unikaliais bendruomeniniais ryšiais, kas sudaro prielaidas plėtoti inovatyvias veiklas, stiprinti NVO veiklą siekiant reikšmingų pokyčių.   </t>
  </si>
  <si>
    <t>Skiriami papildomi atrankos balai projektams, kuriuose numatoma įdarbinti asmenis iki 40 metų (imtinai) amžiaus.</t>
  </si>
  <si>
    <t>1. Didesnis naujų darbo vietų skaičius; 2. Mažesni naujos darbo vietos sukūrimo kaštai; 3. Kuriamos darbo vietos asmeniui iki 40 metų amžiaus (imtinai); 4. Numatytos investicijos susijusios su klimato kaitos priemonių taikymu; 5. Projekto idėja siejasi su VPS tema - turizmo plėtros skatinimas.</t>
  </si>
  <si>
    <t>1. Didesnis projekto naudos gavėjų skaičius; 2. Projektas įgyvendinamas su partneriu; 3. Numatytos investicijos susijusios su klimato kaitos priemonių taikymu; 4. Projekto idėja siejasi su VPS tema - turizmo plėtros skatinimas.</t>
  </si>
  <si>
    <t>1. Didesnis naudos gavėjų skaičius. 2. Projektas įgyvendinamas su partneriu; 3. Numatytos veiklos susijusios su klimato kaitos priemonių taikymu; 4. Projekto idėja siejasi su VPS tema - turizmo plėtros skatinimas.</t>
  </si>
  <si>
    <t>Projekto tikslinė grupė: 1. vaikai, 2. negalią turintys asmenys, 3. pensininkai, 4. daugiavaikės šeimos, 5. bedarbiai, 6. migrantai</t>
  </si>
  <si>
    <t>Skiriami papildomi balai projektams, kuriuose numatytos investicijos, kuriomis prisidedama prie klimato kaitos švelninimo.</t>
  </si>
  <si>
    <t>Skiriami papildomi balai projektams, kuriuose vykdant veiklas planuojama taikyti veiksmus,  kuriais prisidedama prie klimato kaitos švelninimo.</t>
  </si>
  <si>
    <t xml:space="preserve">Įgyvendinant projektą planuojama pasisemti patirties ir gilinti žinias ne tik turizmo paslaugų teikimo srityje, bet ir viena iš būtinų sąlygų susipažinimas su realiais užsienio turizmo paslaugų teikėjų veiklos pavyzdžiais, kurie  prisideda prie klimato kaitos švelninimo (atsinaujinantys energijos šaltiniai, beatliekinis vartojimas ir pan.) Gerosios praktikos pavyzdžius pritaikyti Sūduvos VVG teritorijoje. </t>
  </si>
  <si>
    <t xml:space="preserve">1. Didesnis naujų darbo vietų skaičius;  2. Geresni vietos projekto pareiškėjo finansų valdymo gebėjimai; 3. Numatytos investicijos susijusios su klimato kaitos priemonių taikymu; 4. Projekto idėja siejasi su VPS tema - turizmo plėtros skatinimas. </t>
  </si>
  <si>
    <t>Projektų veiklose dalyvaujantys asmenys</t>
  </si>
  <si>
    <t xml:space="preserve">Įvairios ekonominės veiklos, kuriomis kuriamos naujos darbo vietos. </t>
  </si>
  <si>
    <t xml:space="preserve">Remiamos iniciatyvos susiję su viešosios paskirties objektų sutvarkymu ir pritaikymu visuomenės poreikiams. </t>
  </si>
  <si>
    <t>Remiamos iniciatyvos susijusios su įvairių veiklų organizavimu, investicijomis į žmogiškąjį kapitalą.</t>
  </si>
  <si>
    <t xml:space="preserve">Projekto tikslinė grupė:  fiziniai ir juridiniai asmenys atstovaujantys skirtingus sektorius VVG teritorijoje. </t>
  </si>
  <si>
    <t>Priemonės tikslas - užmegzti ir plėtoti bendradarbiavimo ryšius su užsienio VVG, kurios (-ių) teritorijoje vyraujanti ekonominė veikla - turizmas, o į šių paslaugų teikimą yra įsitraukę skirtingų sektorių atstovai. Viena iš teritorijos problemų – neišnaudojamas skaitmeninių technologijų potencialas vietos produktų ir paslaugų rinkodarai bei nepakankamai naudojami alternatyvūs energijos ištekliai. Per gerąją patirtį bus ieškoma sprendimų, kaip kuriant ir teikiant turizmo produktus panaudoti skaitmenines technologijas ir atsinaujinančius energijos šaltinius. Priemonės sąsaja su SO8 tikslu – projektas skirtas susipažinti su sėkmingais užsienio turizmo paslaugų teikimo pavyzdžiais, bei praktiniu jų pritaikymu, taip kuriant prielaidas užimtumo didėjimui bei kaimo vietovių plėtrai. Priemonės sąsaja su horizontaliuoju SO4 tikslu - viena iš būtinų sąlygų lankantis užsienio VVG - sėkmingų praktinių pavyzdžių susijusių su energetiniu efektyvumu, klimato kaitos švelninimo veiksmais pristatymas.</t>
  </si>
  <si>
    <t xml:space="preserve">Įgyvendinant priemonę iš viso plauojama paremti 10 projektų (50 unikalių dalyvių projekte). Visuose projektuose būtina įtraukti gyventojus iš pažeidžiamos soc. grupės (vaikai, neįgalūs asmenys, pensininkai ir pan.) (ne mažiau kaip - 10 asmenų viename projekte). </t>
  </si>
  <si>
    <t>Kazlų Rūdos savivaldybės 2021-2027 m. strateginis plėtros planas-  PAŽANGI EKONOMIKA IR ATVIRA SAVIVALDA, Marijampolės savivaldybės strateginis plėtros iki 2030 metų planas - KONKURENCINGAS VERSLAS, 2022–2030 m. Marijampolės regiono plėtros planas - skatinti ekonominį aktyvumą; ES BJRS - didinti gerovę. VPS siekiama stiprinti vietos ekonomiką, skatinant naujų, inovatyvių verslų atsiradimą ar esamų plėtrą bei naujų darbo vietų kūrimą kaimo vietovėse.</t>
  </si>
  <si>
    <t>Kazlų Rūdos savivaldybės 2021-2027 m. strateginis plėtros planas-  ŽALIA DARNIOS INFRASTRUKTŪROS SAVIVALDYBĖ, AKTYVI, KŪRYBIŠKA, SVEIKA IR SOCIALIAI ATSAKINGA BENDRUOMENĖ; Marijampolės savivaldybės strateginis plėtros iki 2030 metų planas - DARNI APLINKA ir PATRAUKLIOS KAIMO VIETOVĖS. VPS siekiama didinti viešųjų paslaugų prieinamumą bei asortimentą ir viešosios infrastruktūros pritaikymą vietos gyventojų ir lankytojų poreikiams.</t>
  </si>
  <si>
    <t>Kazlų Rūdos savivaldybės 2021-2027 m. strateginis plėtros planas-  PAŽANGI EKONOMIKA IR ATVIRA SAVIVALDA, Marijampolės savivaldybės strateginis plėtros iki 2030 metų planas - KONKURENCINGAS VERSLAS, 2022–2030 m. Marijampolės regiono plėtros planas - skatinti ekonominį aktyvumą; ES BJRS - didinti gerovę. VPS siekiama spręsti užimtumo problemas vietovėje bei didinti NVO sektoriaus aktyvumą ir ekonominę nepriklausomybę.</t>
  </si>
  <si>
    <t>Kazlų Rūdos savivaldybės 2021-2027 m. strateginis plėtros planas-  AKTYVI, KŪRYBIŠKA, SVEIKA IR SOCIALIAI ATSAKINGA BENDRUOMENĖ,  ES BJRS - padidinti gerovę. VPS siekiama aktyvinti vietos gyventojus, didinti jų įsitraukimą į veiklas, kuriomis siekiama puoselėti ir išsaugoti teritorijos kultūros, kraštovaizdžio, tradicijų savitumą.</t>
  </si>
  <si>
    <t>Įgyvendinant priemonę planuojama įgyvendinti 10 projektų  susijusių su sudarytomis palankesnėmis sąlygomis kaimo gyventojams naudotis paslaugomis. Naudos gavėjų skaičius projekte - 200 gyv. (vidutinis gyventojų skaičius viename kaime)</t>
  </si>
  <si>
    <t>Asmenų, dalyvavusių keitimosi žiniomis ir patirtimi susijusia su energetiniu efektyvumu, klimato kaitos švelninimo veiksmais, skaičius (VVG informacija)</t>
  </si>
  <si>
    <t>Tarptautinio bendradarbiavimo projektų dalyviai, skaičius (VVG informacija)</t>
  </si>
  <si>
    <t>Projektų, kuriuose diegiamos inovacijos, skaičius (VVG duomenys: 2014-2020 VPS projektų, kuriuose būtų diegiamos inovacijos nebuvo, 2023-2029 VPS planuojami 2  projektai)</t>
  </si>
  <si>
    <t>NVO, vykdančių verslą VVG teritorijoje, skaičius (VVG informacija)</t>
  </si>
  <si>
    <t>Taip, susitikimų su suinteresuotais asmenimis metu nustatyta, kad būtina stiprinti vietos ekonomiką, kuriant darbo vietas. Pageidaujama, kad verslas būtų inovatyvus, diegtų skaitmenizuotas technologijas, darniai naudotų vietos išteklius ir diegtų į aplinkosaugą orientuotus sprendimus.</t>
  </si>
  <si>
    <t>Taip, tiek susitikimų,  tiek atlikus anketinę apklausą nustatyta, kad jaučiamas paslaugų asortimento trūkumas, o esamos paslaugos ir infrastruktūra vertinama vidutiniškai, todėl labai svarbu plėsti paslaugų asortimentą ir gerinti infrastruktūrą.</t>
  </si>
  <si>
    <t>Taip, susitikimų su suinteresuotais asmenimis metu tiek KBO, tiek kitos NVO pažymėjo, kad mato galimybes vykdyti ekonomines veiklas, tačiau tam būtina stiprinti jų kompetencijas, aktyvumą, ypač įtraukiant jaunimą, bei kuriant bendradarbiavimo tinklus su kitomis organizacijomis.</t>
  </si>
  <si>
    <t>Taip, tiek susitikimų su suinteresuotais asmenimis metu, tiek anketinės apklausos būdu nustatyta, kad būtina išsaugoti ir puoselėti krašto kultūrą, tradicijas, unikalų kraštovaizdį, juos atliepiant vietos gyventojų poreikius, tiek kuriant naujus turizmo produktus.</t>
  </si>
  <si>
    <t>Mažinti nedarbo lygį VVG teritorijoje kuriant naujas darbo vietas -  planuojama sukurti ne mažiau kaip 12 (etatų) naujų darbo vietų. Kelti verslumo lygį VVG teritorijoje skatinant kurtis naujus verslus ir plėsti veiklą jau esamų, planuojama paremti ne mažiau kaip 8 tokius projektus. Vykdant ekonominę veiklą didinti turizmo paslaugų asortimentą, prisidėti prie klimato kaitos švelninimo bei diegti inovacijas.</t>
  </si>
  <si>
    <t xml:space="preserve">Mažinti nedarbo lygį VVG teritorijoje kuriant naujas darbo vietas -  planuojama sukurti ne mažiau kaip 5 (etatus) naujų darbo vietų. Didinti NVO sektoriaus ekonominę savarankiškumą paremiant 3 verslo projektus.  Didinti NVO sektorius aktyvumą teikiant turizmo paslaugas. </t>
  </si>
  <si>
    <t xml:space="preserve">Sutvarkyti ar atnaujinti viešosios infrastruktūros objektai taikant inovatyvius, tvarius sprendimus. Viešosios paskirties objektų pritaikymas visuomenės poreikiams bei turizmo paslaugų plėtrai. </t>
  </si>
  <si>
    <t xml:space="preserve">Galimybė plėtoti alternatyvias veiklas kaimo teritorijose, prisideda prie vietovės ekonominio stabilumo
</t>
  </si>
  <si>
    <t>Aktyvi NVO sektoriaus projektinė veikla padidino jų kompetencijas rengti ir administruoti ES ir nacionalinio biudžeto projektus.</t>
  </si>
  <si>
    <t>Kazlų Rūdos TVIC- aktyviai veikiantis ir bendradarbiaujantis su vietos bendruomenėmis, amatininkais, kaimo turizmo ir kitų paslaugų teikėjais.</t>
  </si>
  <si>
    <t>Menkas jaunimo aktyvumas dalyvaujant vietos NVO veikloje.</t>
  </si>
  <si>
    <t>Nepakankamai naudojami alternatyvūs energijos ištekliai.</t>
  </si>
  <si>
    <t>Nepalanki valstybinė mokesčių politika, sunkumai verslo pradžioje, neskatina kurti ir plėtoti verslą.</t>
  </si>
  <si>
    <t>Verslo poreikius atitinkančių žmogiškųjų išteklių trūkumas</t>
  </si>
  <si>
    <t>Poreikis grindžiamas 1,3,4,5 stiprybėmis bei 1,2,4,5,6,7 galimybėmis. Teritorija yra patogioje geografinėje padėtyje vykdyti verslą, gausu vietos išteklių, kurie gali būti pritaikomi nišinių paslaugų teikimui, aktyviai veikiantis TVIC gali kurti didelę pridėtinę vertę turizmo sektoriuje dirbantiems verslams. Pasinaudojant stiprybėmis atsiveria galimybės plėtoti lėtojo turizmo koncepciją, stiprinti ekonominį stabilumą, kuris ypač aktualus jaunimo atstovams.</t>
  </si>
  <si>
    <t>Sūduvos VVG teritorijoje paslaugos ir infrastruktūra išvystyta nepakankamai, trūksta inovatyvių, netradicinių į vietos gyventojų bei lankytojų poreikius orientuotų paslaugų [R52; R53; R56]. VVG teritorijoje menkai išnaudojami atsinaujinantys energijos šaltiniai [R94; 95]. Taip pat nėra išnaudojamas informacinių technologijų potencialas teikiant paslaugas bei gerinant infrastruktūrą.</t>
  </si>
  <si>
    <t>Neužtikrintas veiklų kofinansavimas apsunkina projektų įgyvendinimą, papildomų investicijų pritraukimą</t>
  </si>
  <si>
    <t>Sūduvos VVG teritorijoje gausu vietos gamtinių, kultūrinių išteklių, kurie nėra pakankamai panaudoti  stipinant vietos ekonomiką [R88; R90; R75]. Verslų vykdymui teritorija yra patogioje geografinėje padėtyje [R1], gausu vietos išteklių, kurie gali būti pritaikomi nišinių paslaugų teikimui. Veikiantis TVIC gali kurti didelę pridėtinę vertę turizmo sektoriuje dirbantiems verslams [R49].</t>
  </si>
  <si>
    <t>Poreikis grindžiamas 1,2,3,4 stiprybėmis bei 2,3,6,7 galimybėmis. Vietovės geografinė padėtis, turimų išteklių potencialas, sudaro palankias sąlygas kurti į vietos ir išorės lankytojus orientuotas turizmo paslaugas.  Aktyvi NVO veikla bei tarpusavio bendradarbiavimo ryšiai sudaro galimybes stiprinti organizacijų ekonominį savarankiškumą.</t>
  </si>
  <si>
    <t>Priemonės tikslas - skatinti įvairias iniciatyvas, kuriomis siekiama didinti kaimo gyventojų aktyvumą įsitraukti į vietos kultūrinį, socialinį, ekonominį gyvenimą. Viena iš teritorijos problemų – mažas gyventojų (ypač jaunų žmonių) aktyvumas įsitraukiant į vietos bendruomeninį gyvenimą.  Priemonės sąsaja su SO8 tikslu - priemonė yra orientuota į veiklų ir užimtumo organizavimą vietos gyventojams bei lankytojams, taip siekiant užtikrinti kaimo gyventojų socialinę įtrauktį bei vietos plėtrą. Priemonės sąsaja su horizontaliuoju SO4 tikslu -  vykdant projektų atranką vienas iš atrankos kriterijų bus klimato kaitos priemonių taikymas (pvz.: švietimas klimato kaitos klausimais renginių metu,  produktų/daiktų pakartotinis panaudojimas ir pan.). Projektams, kurių idėja atlieps VPS temą - turizmo plėtros skatinimas, bus skiriami papildomi atrankos balai.  Planuojama, kad bent vienas projektas bus susijęs su bendradarbiavimo tinklo tarp skirtingų sektorių kūrimu.</t>
  </si>
  <si>
    <t>Priemonės tikslas - skatinti iniciatyvas susijusias su vietos plėtra - viešųjų paslaugų kaimo vietovėse įvairovės ir prieinamumo didinimu. Viena iš problemų - menkai išnaudojami ištekliai, maža su miškais susijusių paslaugų pasiūla, neišvystyta pėsčiųjų ir dviračių infrastruktūra. Priemonės sąsaja su SO8 tikslu - priemonė yra orientuota į vietos plėtrą, kaimo vietovių modernizavimą, nes remiami projektai, susiję su investicijomis į viešąją infrastruktūrą, įvairių paslaugų prieinamumo didinimą kaimo gyventojams (pvz. susisiekimo, laisvalaikio paslaugos ir pan.). Priemonės sąsaja su horizontaliu tikslu SO4 - vykdant projektų atranką vienas iš atrankos kriterijų bus klimato kaitos švelninimo priemonių taikymas  (pvz. energijos vartojimo efektyvinimas, IT sprendimai ir pan.). Projektams, kurių idėja atlieps VPS temą - turizmo plėtros skatinimas, bus skiriami papildomi atrankos balai.</t>
  </si>
  <si>
    <t>Priemonės tikslas - skatinti bendruomeninio ir NVO verslo iniciatyvas, taip prisidedant prie nedarbo ir skurdo rodiklių mažinimo, ekonomikos augimo.  Viena pagrindinių vietovės problemų - neišvystytas vietos turizmo paslaugų tinklas, neužtikrina pakankamo paslaugų spektro VVG teritorijoje. Kaip parodė focus grupių susitikimai, bendruomeninės organizacijos yra suinteresuotos vykdyti su turizmu susijusius verslus. Priemonės sąsaja su SO8 tikslu - priemonė yra skirta skatinti NVO sektoriaus ekonominį augimą bei darbo vietų kūrimą. Priemonės sąsaja su horizontaliu tikslu SO4 - vykdant projektų atranką vienas iš atrankos kriterijų bus klimato kaitos švelninimo priemonių taikymas  (pvz. saulės elektrinės įrengimas, elektromobilio veikloje naudojimas, IT sprendimai efektyvinantys veiklą ir pan.). Projektams, kurių idėja atlieps VPS temą - turizmo plėtros skatinimas, bus skiriami papildomi atrankos balai.</t>
  </si>
  <si>
    <t>Priemonės tikslas - skatinti kurtis ir plėtotis konkurencingus verslus, tvariai ir efektyviai naudojant vietos išteklius. Priemone siekiama didinti įvairių verslų kaimo vietovėje skaičių bei skatinti jau esamus verslus plėsti ar diversifikuoti veiklą.  Remiantis apklausos rezultatais viena pagrindinių teritorijos problemų - neišvystytas vietos turizmo paslaugų tinklas, neužtikrina pakankamo paslaugų spektro. Priemonės sąsaja su SO8 tikslu - priemonė skirta darbo vietų kūrimui, ja siekiama didinti užimtumą ir socialinę įtrauktį kaimo vietovėse. Priemonės sąsaja su horizontaliu tikslu SO4 - vykdant projektų atranką vienas iš atrankos kriterijų bus klimato kaitos švelninimo priemonių taikymas  (pvz. saulės elektrinės įrengimas, elektromobilio veikloje naudojimas, IT sprendimai efektyvinantys veiklą ir pan.). Projektams, kurių idėja atlieps VPS temą - turizmo plėtros skatinimas, bus skiriami papildomi atrankos balai.</t>
  </si>
  <si>
    <t>Aktyvesnis vietos gyventojų įsitraukimas į bendruomenės veiklą (projektų veiklose dalyvaus ne mažiau kaip 500 vietos gyventojų). Aktyvesnis asmenų iš soc. pažeidžiamų grupių įsitraukimas (planuojama, kad dalyvaus 100 asmenų) (vaikai, neįgalieji, pensininkai ir pan.).  Siekiant kuo didesnės projektų įgyvendinimo aprėpties, skatinami bendradarbiavimo projektai, kuriuose planuojama ne mažiau kaip po 6 įvairias veiklas.</t>
  </si>
  <si>
    <t xml:space="preserve">Siekiant užtikrinti kuo didesnį projekto naudos gavėjų skaičių skatinami bendradarbiavimo projektai, kurių veiklos neapsiribotų vienos seniūnijos teritorija.  </t>
  </si>
  <si>
    <t>Rengiant bendradarbiavimo projektą į procesą bus įtraukti VVG valdybos nariai, kurių komanda sudaryta užtikrinant lyčių lygybės proporciją. Įgyvendinant projektą dalyvauti veiklose bus sudaromos sąlygos ir kviečiami dalyvauti abiejų lyčių atstovai netaikant jokių diskriminacinių apribojimų.</t>
  </si>
  <si>
    <t xml:space="preserve">Planuojama, kad į projekto įgyvendinimo veiklas įsitrauks 20 fizinių ir juridinių asmenų atstovaujančių skirtingus sektorius VVG teritorijoje iš kurių ne mažiau kaip 2 asmenys atstovaus jaunimą t.y. bus iki 29 metų amžiaus (imtinai). </t>
  </si>
  <si>
    <t>50 asmenų projekte, 10 projektų</t>
  </si>
  <si>
    <t>Projektų, susijusių su investicijomis į atsinaujinančius energijos šaltinius,  skaičius (VVG duomenys: 2014-2020 VPS 5 iš 18 verslo projektų vykdytos investicijos į atsinaujinančius energijos šaltinius, 2023-2029 VPS planuojama, kad 3 iš 8 projektų bus vykdomos investicijos į atsinaujinančius energijos šaltinius)</t>
  </si>
  <si>
    <t>Projektų, kuriuose atliktos investicijos į infrastruktūrą, paremtos tvariais sprendimais, dalis (VVG informacija: 2014-2020 VPS įgyvendinta 3 iš 13 projektų (23 proc.), kuriuose atliktos investicijos paremtos tvariais sprendimais - įrengtas sporto aikštelių LED apšvietimas, 2023-2029 VPS planuojama, kad 1 iš 2 projektų (50 proc.) bus taikomi  tvarūs sprendimai)</t>
  </si>
  <si>
    <t>VVG teritorijos gyventojų, kurie esamų turizmo ir rekreacijos objektų ir infrastruktūros būklę vertino kaip gerą, dalis (anketinės apklausos duomenys)</t>
  </si>
  <si>
    <t>Vietos gyventojai, dalyvavę  veiklų projektuose pagal VPS (VVG informacija)</t>
  </si>
  <si>
    <t>Bendradarbiavimo plėtojimas įgyvendinant veiklų projektus pagal VPS - su partneriu įgyvendinamų projektų skaičius (VVG informacija: 2014-2020 m. VPS 6 iš 6 projektų  buvo įgyvendinti su partneriu, 2023-2029 VPS planuojama, kad 6 iš 10  projektai bus įgyvendinami su partneriu)</t>
  </si>
  <si>
    <t xml:space="preserve">Veiklų, susijusių su teritorijos kultūros, tradicijų, kraštovaizdžio puoselėjimu, skaičius projektuose (VVG informacija: 2014-2020 VPS 6 projektuose buvo organizuoti 35 renginiai/veiklos, 2023-2029 VPS planuojama, kad 10 projektų bus surengta 60 renginių/veiklų) </t>
  </si>
  <si>
    <t>Tarptautinio bendradarbiavimo tinklo plėtra: VVG sudarytų tarptautinio bendradarbiavimo sutarčių skaičius (VVG informacija)</t>
  </si>
  <si>
    <t xml:space="preserve">Tarptautinio bendradarbiavimo veiklos </t>
  </si>
  <si>
    <t>Vietos veiklos grupė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</si>
</sst>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charset val="186"/>
      <scheme val="minor"/>
    </font>
    <font>
      <sz val="11"/>
      <color rgb="FFFF0000"/>
      <name val="Calibri"/>
      <family val="2"/>
      <charset val="186"/>
      <scheme val="minor"/>
    </font>
    <font>
      <sz val="12"/>
      <color theme="1"/>
      <name val="Times New Roman"/>
      <family val="1"/>
    </font>
    <font>
      <b/>
      <sz val="12"/>
      <color theme="1"/>
      <name val="Times New Roman"/>
      <family val="1"/>
    </font>
    <font>
      <b/>
      <sz val="11"/>
      <color theme="1"/>
      <name val="Calibri"/>
      <family val="2"/>
      <scheme val="minor"/>
    </font>
    <font>
      <sz val="16"/>
      <color theme="1"/>
      <name val="Calibri"/>
      <family val="2"/>
      <charset val="186"/>
      <scheme val="minor"/>
    </font>
    <font>
      <sz val="16"/>
      <color theme="1"/>
      <name val="Calibri"/>
      <family val="2"/>
      <scheme val="minor"/>
    </font>
    <font>
      <sz val="11"/>
      <name val="Calibri"/>
      <family val="2"/>
      <charset val="186"/>
      <scheme val="minor"/>
    </font>
    <font>
      <sz val="8"/>
      <name val="Calibri"/>
      <family val="2"/>
      <charset val="186"/>
      <scheme val="minor"/>
    </font>
    <font>
      <sz val="11"/>
      <color theme="1"/>
      <name val="Calibri"/>
      <family val="2"/>
      <scheme val="minor"/>
    </font>
    <font>
      <sz val="11"/>
      <color rgb="FFFF0000"/>
      <name val="Calibri"/>
      <family val="2"/>
      <scheme val="minor"/>
    </font>
    <font>
      <sz val="12"/>
      <name val="Times New Roman"/>
      <family val="1"/>
    </font>
    <font>
      <b/>
      <i/>
      <sz val="11"/>
      <color theme="1"/>
      <name val="Calibri"/>
      <family val="2"/>
      <scheme val="minor"/>
    </font>
    <font>
      <sz val="11"/>
      <name val="Calibri"/>
      <family val="2"/>
      <scheme val="minor"/>
    </font>
    <font>
      <b/>
      <sz val="11"/>
      <name val="Calibri"/>
      <family val="2"/>
      <scheme val="minor"/>
    </font>
    <font>
      <b/>
      <sz val="12"/>
      <name val="Times New Roman"/>
      <family val="1"/>
    </font>
    <font>
      <b/>
      <i/>
      <sz val="11"/>
      <name val="Calibri"/>
      <family val="2"/>
      <scheme val="minor"/>
    </font>
    <font>
      <sz val="11"/>
      <color theme="8"/>
      <name val="Calibri"/>
      <family val="2"/>
      <charset val="186"/>
      <scheme val="minor"/>
    </font>
    <font>
      <b/>
      <sz val="16"/>
      <color theme="1"/>
      <name val="Calibri"/>
      <family val="2"/>
      <scheme val="minor"/>
    </font>
    <font>
      <sz val="11"/>
      <color theme="4" tint="0.79998168889431442"/>
      <name val="Calibri"/>
      <family val="2"/>
      <charset val="186"/>
      <scheme val="minor"/>
    </font>
    <font>
      <sz val="8"/>
      <color theme="1"/>
      <name val="Calibri"/>
      <family val="2"/>
      <scheme val="minor"/>
    </font>
    <font>
      <sz val="14"/>
      <color theme="1"/>
      <name val="Calibri"/>
      <family val="2"/>
      <charset val="186"/>
      <scheme val="minor"/>
    </font>
    <font>
      <sz val="14"/>
      <name val="Calibri"/>
      <family val="2"/>
      <scheme val="minor"/>
    </font>
    <font>
      <sz val="14"/>
      <color theme="1"/>
      <name val="Calibri"/>
      <family val="2"/>
      <scheme val="minor"/>
    </font>
    <font>
      <sz val="14"/>
      <color rgb="FFFF0000"/>
      <name val="Calibri"/>
      <family val="2"/>
      <scheme val="minor"/>
    </font>
    <font>
      <sz val="14"/>
      <color rgb="FFFF0000"/>
      <name val="Calibri"/>
      <family val="2"/>
      <charset val="186"/>
      <scheme val="minor"/>
    </font>
    <font>
      <sz val="8"/>
      <color theme="1"/>
      <name val="Calibri"/>
      <family val="2"/>
      <charset val="186"/>
      <scheme val="minor"/>
    </font>
    <font>
      <sz val="9"/>
      <color theme="1"/>
      <name val="Calibri"/>
      <family val="2"/>
      <charset val="186"/>
      <scheme val="minor"/>
    </font>
    <font>
      <sz val="11"/>
      <color theme="8"/>
      <name val="Calibri"/>
      <family val="2"/>
      <scheme val="minor"/>
    </font>
    <font>
      <b/>
      <sz val="14"/>
      <name val="Calibri"/>
      <family val="2"/>
      <scheme val="minor"/>
    </font>
    <font>
      <b/>
      <sz val="14"/>
      <color theme="1"/>
      <name val="Calibri"/>
      <family val="2"/>
      <scheme val="minor"/>
    </font>
    <font>
      <sz val="16"/>
      <color rgb="FFFF0000"/>
      <name val="Calibri"/>
      <family val="2"/>
      <charset val="186"/>
      <scheme val="minor"/>
    </font>
    <font>
      <i/>
      <sz val="11"/>
      <name val="Calibri"/>
      <family val="2"/>
      <scheme val="minor"/>
    </font>
    <font>
      <sz val="8"/>
      <name val="Calibri"/>
      <family val="2"/>
      <scheme val="minor"/>
    </font>
    <font>
      <i/>
      <sz val="11"/>
      <color theme="1"/>
      <name val="Calibri"/>
      <family val="2"/>
      <scheme val="minor"/>
    </font>
    <font>
      <b/>
      <sz val="16"/>
      <color theme="1"/>
      <name val="Times New Roman"/>
      <family val="1"/>
    </font>
    <font>
      <sz val="11"/>
      <color theme="0"/>
      <name val="Calibri"/>
      <family val="2"/>
      <charset val="186"/>
      <scheme val="minor"/>
    </font>
    <font>
      <sz val="9"/>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theme="5" tint="0.79998168889431442"/>
        <bgColor indexed="64"/>
      </patternFill>
    </fill>
    <fill>
      <patternFill patternType="solid">
        <fgColor theme="8"/>
        <bgColor indexed="64"/>
      </patternFill>
    </fill>
    <fill>
      <patternFill patternType="solid">
        <fgColor theme="0" tint="-0.24997711111789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diagonalUp="1" diagonalDown="1">
      <left/>
      <right style="thin">
        <color indexed="64"/>
      </right>
      <top style="thin">
        <color indexed="64"/>
      </top>
      <bottom/>
      <diagonal style="thin">
        <color indexed="64"/>
      </diagonal>
    </border>
    <border diagonalUp="1" diagonalDown="1">
      <left/>
      <right style="thin">
        <color indexed="64"/>
      </right>
      <top/>
      <bottom/>
      <diagonal style="thin">
        <color indexed="64"/>
      </diagonal>
    </border>
    <border diagonalUp="1" diagonalDown="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top style="medium">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9" fillId="0" borderId="0"/>
  </cellStyleXfs>
  <cellXfs count="769">
    <xf numFmtId="0" fontId="0" fillId="0" borderId="0" xfId="0"/>
    <xf numFmtId="0" fontId="0" fillId="0" borderId="0" xfId="0" applyAlignment="1">
      <alignment vertical="top"/>
    </xf>
    <xf numFmtId="0" fontId="13" fillId="0" borderId="0" xfId="0" applyFont="1" applyAlignment="1">
      <alignment vertical="top"/>
    </xf>
    <xf numFmtId="0" fontId="5" fillId="0" borderId="0" xfId="0" applyFont="1"/>
    <xf numFmtId="0" fontId="5" fillId="0" borderId="0" xfId="0" applyFont="1" applyAlignment="1">
      <alignment horizontal="center"/>
    </xf>
    <xf numFmtId="0" fontId="0" fillId="2" borderId="13" xfId="0" applyFill="1" applyBorder="1"/>
    <xf numFmtId="0" fontId="0" fillId="2" borderId="15" xfId="0" applyFill="1" applyBorder="1"/>
    <xf numFmtId="0" fontId="0" fillId="2" borderId="14" xfId="0" applyFill="1" applyBorder="1"/>
    <xf numFmtId="0" fontId="0" fillId="0" borderId="0" xfId="0" applyAlignment="1">
      <alignment horizontal="center"/>
    </xf>
    <xf numFmtId="0" fontId="5" fillId="0" borderId="0" xfId="0" applyFont="1" applyProtection="1">
      <protection locked="0"/>
    </xf>
    <xf numFmtId="0" fontId="0" fillId="0" borderId="0" xfId="0"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0" fillId="0" borderId="0" xfId="0" applyAlignment="1" applyProtection="1">
      <alignment horizontal="center" vertical="top"/>
      <protection locked="0"/>
    </xf>
    <xf numFmtId="0" fontId="9" fillId="0" borderId="0" xfId="0" applyFont="1" applyAlignment="1" applyProtection="1">
      <alignment horizontal="center" vertical="top"/>
      <protection locked="0"/>
    </xf>
    <xf numFmtId="0" fontId="1" fillId="0" borderId="0" xfId="0" applyFont="1" applyAlignment="1" applyProtection="1">
      <alignment horizontal="center" vertical="top"/>
      <protection locked="0"/>
    </xf>
    <xf numFmtId="0" fontId="0" fillId="0" borderId="0" xfId="0" applyAlignment="1">
      <alignment horizontal="center" vertical="top"/>
    </xf>
    <xf numFmtId="0" fontId="9" fillId="0" borderId="0" xfId="0" applyFont="1" applyAlignment="1">
      <alignment horizontal="center" vertical="top"/>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9" fillId="2" borderId="12" xfId="0" applyFont="1" applyFill="1" applyBorder="1" applyAlignment="1">
      <alignment horizontal="center" vertical="top" wrapText="1"/>
    </xf>
    <xf numFmtId="0" fontId="0" fillId="2" borderId="13" xfId="0" applyFill="1" applyBorder="1" applyAlignment="1">
      <alignment vertical="top"/>
    </xf>
    <xf numFmtId="0" fontId="0" fillId="2" borderId="5"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vertical="top"/>
    </xf>
    <xf numFmtId="0" fontId="4" fillId="2" borderId="9" xfId="0" applyFont="1" applyFill="1" applyBorder="1" applyAlignment="1">
      <alignment horizontal="center" vertical="top" wrapText="1"/>
    </xf>
    <xf numFmtId="0" fontId="0" fillId="2" borderId="15" xfId="0" applyFill="1" applyBorder="1" applyAlignment="1">
      <alignment vertical="top"/>
    </xf>
    <xf numFmtId="0" fontId="0" fillId="4" borderId="15" xfId="0" applyFill="1" applyBorder="1" applyAlignment="1">
      <alignment horizontal="center" vertical="top"/>
    </xf>
    <xf numFmtId="0" fontId="0" fillId="2" borderId="1" xfId="0" applyFill="1" applyBorder="1" applyAlignment="1">
      <alignment vertical="top"/>
    </xf>
    <xf numFmtId="0" fontId="4" fillId="2" borderId="12" xfId="0" applyFont="1" applyFill="1" applyBorder="1" applyAlignment="1">
      <alignment horizontal="center" vertical="top" wrapText="1"/>
    </xf>
    <xf numFmtId="0" fontId="4" fillId="2" borderId="1" xfId="0" applyFont="1" applyFill="1" applyBorder="1" applyAlignment="1">
      <alignment horizontal="center" vertical="top" wrapText="1"/>
    </xf>
    <xf numFmtId="0" fontId="0" fillId="2" borderId="11" xfId="0" applyFill="1" applyBorder="1" applyAlignment="1">
      <alignment vertical="top"/>
    </xf>
    <xf numFmtId="0" fontId="0" fillId="2" borderId="12" xfId="0" applyFill="1" applyBorder="1" applyAlignment="1">
      <alignment vertical="top"/>
    </xf>
    <xf numFmtId="0" fontId="0" fillId="4" borderId="13" xfId="0" applyFill="1" applyBorder="1" applyAlignment="1">
      <alignment horizontal="center" vertical="top"/>
    </xf>
    <xf numFmtId="0" fontId="21" fillId="0" borderId="0" xfId="0" applyFont="1" applyAlignment="1">
      <alignment vertical="top"/>
    </xf>
    <xf numFmtId="0" fontId="21" fillId="0" borderId="0" xfId="0" applyFont="1" applyAlignment="1">
      <alignment horizontal="center" vertical="top"/>
    </xf>
    <xf numFmtId="0" fontId="21" fillId="0" borderId="0" xfId="0" applyFont="1" applyAlignment="1" applyProtection="1">
      <alignment vertical="top"/>
      <protection locked="0"/>
    </xf>
    <xf numFmtId="0" fontId="21" fillId="0" borderId="0" xfId="0" applyFont="1"/>
    <xf numFmtId="0" fontId="7" fillId="0" borderId="5" xfId="0" applyFont="1" applyBorder="1" applyAlignment="1" applyProtection="1">
      <alignment horizontal="center" wrapText="1"/>
      <protection locked="0"/>
    </xf>
    <xf numFmtId="0" fontId="0" fillId="0" borderId="0" xfId="0" applyAlignment="1">
      <alignment vertical="top" wrapText="1"/>
    </xf>
    <xf numFmtId="0" fontId="23" fillId="0" borderId="0" xfId="0" applyFont="1" applyAlignment="1" applyProtection="1">
      <alignment vertical="top"/>
      <protection locked="0"/>
    </xf>
    <xf numFmtId="0" fontId="1" fillId="0" borderId="0" xfId="0" applyFont="1" applyAlignment="1" applyProtection="1">
      <alignment vertical="top"/>
      <protection locked="0"/>
    </xf>
    <xf numFmtId="0" fontId="23" fillId="0" borderId="0" xfId="0" applyFont="1" applyAlignment="1">
      <alignment vertical="top"/>
    </xf>
    <xf numFmtId="0" fontId="0" fillId="4" borderId="0" xfId="0" applyFill="1" applyAlignment="1">
      <alignment vertical="top" wrapText="1"/>
    </xf>
    <xf numFmtId="0" fontId="0" fillId="4" borderId="2" xfId="0" applyFill="1" applyBorder="1" applyAlignment="1">
      <alignment vertical="top" wrapText="1"/>
    </xf>
    <xf numFmtId="0" fontId="13" fillId="2" borderId="1" xfId="0" applyFont="1" applyFill="1" applyBorder="1" applyAlignment="1">
      <alignment horizontal="center" vertical="top"/>
    </xf>
    <xf numFmtId="0" fontId="0" fillId="2" borderId="6" xfId="0" applyFill="1" applyBorder="1" applyAlignment="1">
      <alignment horizontal="center" vertical="top" wrapText="1"/>
    </xf>
    <xf numFmtId="0" fontId="0" fillId="2" borderId="0" xfId="0" applyFill="1" applyAlignment="1">
      <alignment horizontal="center" vertical="top" wrapText="1"/>
    </xf>
    <xf numFmtId="0" fontId="0" fillId="2" borderId="7" xfId="0" applyFill="1" applyBorder="1" applyAlignment="1">
      <alignment horizontal="center" vertical="top" wrapText="1"/>
    </xf>
    <xf numFmtId="0" fontId="21" fillId="0" borderId="0" xfId="0" applyFont="1" applyProtection="1">
      <protection locked="0"/>
    </xf>
    <xf numFmtId="0" fontId="4" fillId="0" borderId="0" xfId="0" applyFont="1" applyAlignment="1" applyProtection="1">
      <alignment horizontal="center"/>
      <protection locked="0"/>
    </xf>
    <xf numFmtId="0" fontId="3" fillId="0" borderId="0" xfId="0" applyFont="1" applyAlignment="1">
      <alignment horizontal="left"/>
    </xf>
    <xf numFmtId="0" fontId="2" fillId="0" borderId="0" xfId="0" applyFont="1" applyAlignment="1">
      <alignment horizontal="left"/>
    </xf>
    <xf numFmtId="0" fontId="2" fillId="0" borderId="0" xfId="0" applyFont="1"/>
    <xf numFmtId="0" fontId="2" fillId="2" borderId="10" xfId="0" applyFont="1" applyFill="1" applyBorder="1" applyAlignment="1">
      <alignment horizontal="left" vertical="center"/>
    </xf>
    <xf numFmtId="0" fontId="11" fillId="0" borderId="6" xfId="0" applyFont="1" applyBorder="1" applyAlignment="1">
      <alignment horizontal="left"/>
    </xf>
    <xf numFmtId="0" fontId="2" fillId="0" borderId="15" xfId="0" applyFont="1" applyBorder="1" applyAlignment="1">
      <alignment horizontal="left"/>
    </xf>
    <xf numFmtId="0" fontId="11" fillId="0" borderId="8" xfId="0" applyFont="1" applyBorder="1" applyAlignment="1">
      <alignment horizontal="left"/>
    </xf>
    <xf numFmtId="0" fontId="2" fillId="0" borderId="14" xfId="0" applyFont="1" applyBorder="1" applyAlignment="1">
      <alignment horizontal="left"/>
    </xf>
    <xf numFmtId="0" fontId="15" fillId="2" borderId="1" xfId="0" applyFont="1" applyFill="1" applyBorder="1" applyAlignment="1">
      <alignment horizontal="left"/>
    </xf>
    <xf numFmtId="0" fontId="11" fillId="0" borderId="15" xfId="0" applyFont="1" applyBorder="1" applyAlignment="1">
      <alignment horizontal="left"/>
    </xf>
    <xf numFmtId="0" fontId="11" fillId="0" borderId="14" xfId="0" applyFont="1" applyBorder="1" applyAlignment="1">
      <alignment horizontal="left"/>
    </xf>
    <xf numFmtId="0" fontId="2" fillId="0" borderId="15" xfId="0" applyFont="1" applyBorder="1"/>
    <xf numFmtId="0" fontId="11" fillId="0" borderId="0" xfId="0" applyFont="1" applyAlignment="1">
      <alignment horizontal="left"/>
    </xf>
    <xf numFmtId="0" fontId="3" fillId="2" borderId="1" xfId="0" applyFont="1" applyFill="1" applyBorder="1" applyAlignment="1">
      <alignment horizontal="left"/>
    </xf>
    <xf numFmtId="0" fontId="0" fillId="0" borderId="13" xfId="0" applyBorder="1"/>
    <xf numFmtId="0" fontId="0" fillId="0" borderId="15" xfId="0" applyBorder="1"/>
    <xf numFmtId="0" fontId="0" fillId="0" borderId="14" xfId="0" applyBorder="1"/>
    <xf numFmtId="0" fontId="3" fillId="2" borderId="10" xfId="0" applyFont="1" applyFill="1" applyBorder="1" applyAlignment="1">
      <alignment horizontal="left"/>
    </xf>
    <xf numFmtId="0" fontId="2" fillId="0" borderId="6" xfId="0" applyFont="1" applyBorder="1" applyAlignment="1">
      <alignment horizontal="left"/>
    </xf>
    <xf numFmtId="0" fontId="2" fillId="0" borderId="7" xfId="0" applyFont="1" applyBorder="1"/>
    <xf numFmtId="0" fontId="2" fillId="3" borderId="0" xfId="0" applyFont="1" applyFill="1" applyAlignment="1">
      <alignment horizontal="left"/>
    </xf>
    <xf numFmtId="0" fontId="2" fillId="3" borderId="0" xfId="0" applyFont="1" applyFill="1"/>
    <xf numFmtId="0" fontId="2" fillId="3" borderId="7" xfId="0" applyFont="1" applyFill="1" applyBorder="1"/>
    <xf numFmtId="0" fontId="2" fillId="0" borderId="8" xfId="0" applyFont="1" applyBorder="1" applyAlignment="1">
      <alignment horizontal="left"/>
    </xf>
    <xf numFmtId="0" fontId="2" fillId="3" borderId="2" xfId="0" applyFont="1" applyFill="1" applyBorder="1" applyAlignment="1">
      <alignment horizontal="left"/>
    </xf>
    <xf numFmtId="0" fontId="2" fillId="3" borderId="2" xfId="0" applyFont="1" applyFill="1" applyBorder="1"/>
    <xf numFmtId="0" fontId="2" fillId="3" borderId="9" xfId="0" applyFont="1" applyFill="1" applyBorder="1"/>
    <xf numFmtId="0" fontId="23" fillId="0" borderId="0" xfId="0" applyFont="1" applyProtection="1">
      <protection locked="0"/>
    </xf>
    <xf numFmtId="0" fontId="9" fillId="0" borderId="0" xfId="0" applyFont="1" applyProtection="1">
      <protection locked="0"/>
    </xf>
    <xf numFmtId="0" fontId="4" fillId="0" borderId="0" xfId="0" applyFont="1" applyProtection="1">
      <protection locked="0"/>
    </xf>
    <xf numFmtId="0" fontId="23" fillId="0" borderId="0" xfId="0" applyFont="1"/>
    <xf numFmtId="0" fontId="9" fillId="0" borderId="0" xfId="0" applyFont="1"/>
    <xf numFmtId="0" fontId="9" fillId="2" borderId="1" xfId="0" applyFont="1" applyFill="1" applyBorder="1" applyAlignment="1">
      <alignment horizontal="center" vertical="center" wrapText="1"/>
    </xf>
    <xf numFmtId="0" fontId="9" fillId="2" borderId="12" xfId="0" applyFont="1" applyFill="1" applyBorder="1" applyAlignment="1">
      <alignment horizontal="center" vertical="center" wrapText="1"/>
    </xf>
    <xf numFmtId="4" fontId="4" fillId="4" borderId="1" xfId="0" applyNumberFormat="1" applyFont="1" applyFill="1" applyBorder="1"/>
    <xf numFmtId="0" fontId="9" fillId="2" borderId="1" xfId="0" applyFont="1" applyFill="1" applyBorder="1" applyAlignment="1">
      <alignment horizontal="center"/>
    </xf>
    <xf numFmtId="0" fontId="0" fillId="5" borderId="13" xfId="0" applyFill="1" applyBorder="1" applyAlignment="1" applyProtection="1">
      <alignment vertical="top" wrapText="1"/>
      <protection locked="0"/>
    </xf>
    <xf numFmtId="0" fontId="0" fillId="5" borderId="15" xfId="0" applyFill="1" applyBorder="1" applyAlignment="1" applyProtection="1">
      <alignment vertical="top" wrapText="1"/>
      <protection locked="0"/>
    </xf>
    <xf numFmtId="0" fontId="0" fillId="5" borderId="14" xfId="0"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2" xfId="0" applyBorder="1" applyAlignment="1" applyProtection="1">
      <alignment vertical="top"/>
      <protection locked="0"/>
    </xf>
    <xf numFmtId="0" fontId="0" fillId="0" borderId="0" xfId="0" applyAlignment="1" applyProtection="1">
      <alignment wrapText="1"/>
      <protection locked="0"/>
    </xf>
    <xf numFmtId="0" fontId="4" fillId="2" borderId="1" xfId="0" applyFont="1" applyFill="1" applyBorder="1" applyAlignment="1">
      <alignment horizontal="center" vertical="top"/>
    </xf>
    <xf numFmtId="0" fontId="4" fillId="2" borderId="11" xfId="0" applyFont="1" applyFill="1" applyBorder="1" applyAlignment="1">
      <alignment horizontal="center" vertical="top" wrapText="1"/>
    </xf>
    <xf numFmtId="0" fontId="0" fillId="4" borderId="13" xfId="0" applyFill="1" applyBorder="1" applyAlignment="1">
      <alignment vertical="top" wrapText="1"/>
    </xf>
    <xf numFmtId="0" fontId="0" fillId="2" borderId="15" xfId="0" applyFill="1" applyBorder="1" applyAlignment="1">
      <alignment vertical="top" wrapText="1"/>
    </xf>
    <xf numFmtId="0" fontId="0" fillId="4" borderId="15" xfId="0" applyFill="1" applyBorder="1" applyAlignment="1">
      <alignment horizontal="center" vertical="top" wrapText="1"/>
    </xf>
    <xf numFmtId="0" fontId="0" fillId="2" borderId="3" xfId="0" applyFill="1" applyBorder="1" applyAlignment="1">
      <alignment vertical="top"/>
    </xf>
    <xf numFmtId="0" fontId="0" fillId="2" borderId="6" xfId="0" applyFill="1" applyBorder="1" applyAlignment="1">
      <alignment vertical="top"/>
    </xf>
    <xf numFmtId="0" fontId="0" fillId="2" borderId="8" xfId="0" applyFill="1" applyBorder="1" applyAlignment="1">
      <alignment vertical="top"/>
    </xf>
    <xf numFmtId="0" fontId="23" fillId="0" borderId="0" xfId="0" applyFont="1" applyAlignment="1">
      <alignment horizontal="left" vertical="top"/>
    </xf>
    <xf numFmtId="0" fontId="0" fillId="0" borderId="0" xfId="0" applyAlignment="1">
      <alignment horizontal="left" vertical="top"/>
    </xf>
    <xf numFmtId="0" fontId="0" fillId="0" borderId="0" xfId="0" applyAlignment="1" applyProtection="1">
      <alignment horizontal="left" vertical="top"/>
      <protection locked="0"/>
    </xf>
    <xf numFmtId="0" fontId="23" fillId="0" borderId="0" xfId="0" applyFont="1" applyAlignment="1">
      <alignment horizontal="center" vertical="top"/>
    </xf>
    <xf numFmtId="0" fontId="24" fillId="0" borderId="0" xfId="0" applyFont="1" applyAlignment="1">
      <alignment vertical="top"/>
    </xf>
    <xf numFmtId="0" fontId="9" fillId="2" borderId="11" xfId="0" applyFont="1" applyFill="1" applyBorder="1" applyAlignment="1">
      <alignment horizontal="center"/>
    </xf>
    <xf numFmtId="0" fontId="18" fillId="2" borderId="1" xfId="0" applyFont="1" applyFill="1" applyBorder="1" applyAlignment="1">
      <alignment horizontal="center" vertical="center" wrapText="1"/>
    </xf>
    <xf numFmtId="0" fontId="9" fillId="4" borderId="1" xfId="0" applyFont="1" applyFill="1" applyBorder="1"/>
    <xf numFmtId="0" fontId="0" fillId="4" borderId="1" xfId="0" applyFill="1" applyBorder="1" applyAlignment="1">
      <alignment horizontal="center" wrapText="1"/>
    </xf>
    <xf numFmtId="0" fontId="22" fillId="0" borderId="0" xfId="0" applyFont="1" applyAlignment="1" applyProtection="1">
      <alignment vertical="top"/>
      <protection locked="0"/>
    </xf>
    <xf numFmtId="0" fontId="13" fillId="0" borderId="0" xfId="0" applyFont="1" applyAlignment="1" applyProtection="1">
      <alignment vertical="top"/>
      <protection locked="0"/>
    </xf>
    <xf numFmtId="0" fontId="10" fillId="0" borderId="0" xfId="0" applyFont="1" applyAlignment="1" applyProtection="1">
      <alignment vertical="top"/>
      <protection locked="0"/>
    </xf>
    <xf numFmtId="0" fontId="22" fillId="0" borderId="0" xfId="0" applyFont="1" applyAlignment="1">
      <alignment vertical="top"/>
    </xf>
    <xf numFmtId="0" fontId="14" fillId="2" borderId="1" xfId="0" applyFont="1" applyFill="1" applyBorder="1" applyAlignment="1">
      <alignment horizontal="center" vertical="top"/>
    </xf>
    <xf numFmtId="0" fontId="21" fillId="0" borderId="0" xfId="0" applyFont="1" applyAlignment="1">
      <alignment horizontal="center"/>
    </xf>
    <xf numFmtId="0" fontId="4" fillId="4" borderId="1" xfId="0" applyFont="1" applyFill="1" applyBorder="1" applyAlignment="1">
      <alignment horizontal="center" wrapText="1"/>
    </xf>
    <xf numFmtId="0" fontId="25" fillId="0" borderId="0" xfId="0" applyFont="1"/>
    <xf numFmtId="0" fontId="0" fillId="3" borderId="0" xfId="0" applyFill="1" applyAlignment="1">
      <alignment horizontal="center" vertical="top"/>
    </xf>
    <xf numFmtId="0" fontId="22" fillId="0" borderId="0" xfId="0" applyFont="1" applyAlignment="1">
      <alignment vertical="top" wrapText="1"/>
    </xf>
    <xf numFmtId="0" fontId="0" fillId="3" borderId="0" xfId="0" applyFill="1" applyAlignment="1">
      <alignment horizontal="center" vertical="top" wrapText="1"/>
    </xf>
    <xf numFmtId="0" fontId="0" fillId="2" borderId="1" xfId="0" applyFill="1" applyBorder="1" applyAlignment="1">
      <alignment vertical="top" wrapText="1"/>
    </xf>
    <xf numFmtId="0" fontId="7" fillId="2" borderId="1" xfId="0" applyFont="1" applyFill="1" applyBorder="1" applyAlignment="1">
      <alignment vertical="top" wrapText="1"/>
    </xf>
    <xf numFmtId="0" fontId="14" fillId="2" borderId="1" xfId="0" applyFont="1" applyFill="1" applyBorder="1" applyAlignment="1">
      <alignment vertical="top" wrapText="1"/>
    </xf>
    <xf numFmtId="0" fontId="13" fillId="2" borderId="1" xfId="0" applyFont="1" applyFill="1" applyBorder="1" applyAlignment="1">
      <alignment vertical="top" wrapText="1"/>
    </xf>
    <xf numFmtId="0" fontId="4" fillId="2" borderId="1" xfId="0" applyFont="1" applyFill="1" applyBorder="1" applyAlignment="1">
      <alignment vertical="top" wrapText="1"/>
    </xf>
    <xf numFmtId="0" fontId="12" fillId="2" borderId="1" xfId="0" applyFont="1" applyFill="1" applyBorder="1" applyAlignment="1">
      <alignment vertical="top" wrapText="1"/>
    </xf>
    <xf numFmtId="0" fontId="0" fillId="2" borderId="14" xfId="0" applyFill="1" applyBorder="1" applyAlignment="1">
      <alignment vertical="top" wrapText="1"/>
    </xf>
    <xf numFmtId="0" fontId="0" fillId="4" borderId="1" xfId="0" applyFill="1" applyBorder="1" applyAlignment="1">
      <alignment horizontal="center" vertical="top" wrapText="1"/>
    </xf>
    <xf numFmtId="0" fontId="27" fillId="4" borderId="2" xfId="0" applyFont="1" applyFill="1" applyBorder="1" applyAlignment="1">
      <alignment horizontal="center" vertical="top" wrapText="1"/>
    </xf>
    <xf numFmtId="0" fontId="27" fillId="4" borderId="9" xfId="0" applyFont="1" applyFill="1" applyBorder="1" applyAlignment="1">
      <alignment horizontal="center" vertical="top" wrapText="1"/>
    </xf>
    <xf numFmtId="0" fontId="0" fillId="5" borderId="0" xfId="0" applyFill="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2"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4" fillId="0" borderId="0" xfId="0" applyFont="1" applyAlignment="1" applyProtection="1">
      <alignment vertical="top"/>
      <protection locked="0"/>
    </xf>
    <xf numFmtId="0" fontId="14" fillId="0" borderId="0" xfId="0" applyFont="1" applyAlignment="1">
      <alignment vertical="top"/>
    </xf>
    <xf numFmtId="0" fontId="4" fillId="2" borderId="1" xfId="0" applyFont="1" applyFill="1" applyBorder="1" applyAlignment="1">
      <alignment vertical="top"/>
    </xf>
    <xf numFmtId="0" fontId="13" fillId="4" borderId="1" xfId="0" applyFont="1" applyFill="1" applyBorder="1" applyAlignment="1">
      <alignment horizontal="center" vertical="top" wrapText="1"/>
    </xf>
    <xf numFmtId="0" fontId="13" fillId="4" borderId="1" xfId="0" applyFont="1" applyFill="1" applyBorder="1" applyAlignment="1">
      <alignment horizontal="center" vertical="top"/>
    </xf>
    <xf numFmtId="0" fontId="13" fillId="5" borderId="1" xfId="0" applyFont="1" applyFill="1" applyBorder="1" applyAlignment="1" applyProtection="1">
      <alignment vertical="top" wrapText="1"/>
      <protection locked="0"/>
    </xf>
    <xf numFmtId="0" fontId="13" fillId="5" borderId="1" xfId="0" applyFont="1" applyFill="1" applyBorder="1" applyAlignment="1" applyProtection="1">
      <alignment vertical="top"/>
      <protection locked="0"/>
    </xf>
    <xf numFmtId="0" fontId="13" fillId="0" borderId="1" xfId="0" applyFont="1" applyBorder="1" applyAlignment="1" applyProtection="1">
      <alignment horizontal="left" vertical="top" wrapText="1"/>
      <protection locked="0"/>
    </xf>
    <xf numFmtId="0" fontId="7" fillId="4" borderId="7" xfId="0" applyFont="1" applyFill="1" applyBorder="1" applyAlignment="1">
      <alignment horizontal="center" vertical="top"/>
    </xf>
    <xf numFmtId="0" fontId="0" fillId="4" borderId="7" xfId="0" applyFill="1" applyBorder="1" applyAlignment="1">
      <alignment horizontal="center" vertical="top"/>
    </xf>
    <xf numFmtId="0" fontId="4" fillId="2" borderId="5" xfId="0" applyFont="1" applyFill="1" applyBorder="1" applyAlignment="1">
      <alignment horizontal="center" vertical="top" wrapText="1"/>
    </xf>
    <xf numFmtId="0" fontId="7" fillId="4" borderId="15" xfId="0" applyFont="1" applyFill="1" applyBorder="1" applyAlignment="1">
      <alignment horizontal="center" vertical="top"/>
    </xf>
    <xf numFmtId="0" fontId="7" fillId="4" borderId="14" xfId="0" applyFont="1" applyFill="1" applyBorder="1" applyAlignment="1">
      <alignment horizontal="center" vertical="top"/>
    </xf>
    <xf numFmtId="0" fontId="22" fillId="0" borderId="0" xfId="0" applyFont="1" applyProtection="1">
      <protection locked="0"/>
    </xf>
    <xf numFmtId="0" fontId="22" fillId="0" borderId="0" xfId="0" applyFont="1" applyAlignment="1" applyProtection="1">
      <alignment horizontal="left"/>
      <protection locked="0"/>
    </xf>
    <xf numFmtId="0" fontId="13" fillId="0" borderId="0" xfId="0" applyFont="1" applyProtection="1">
      <protection locked="0"/>
    </xf>
    <xf numFmtId="0" fontId="14" fillId="0" borderId="0" xfId="0" applyFont="1" applyProtection="1">
      <protection locked="0"/>
    </xf>
    <xf numFmtId="0" fontId="13" fillId="0" borderId="0" xfId="0" applyFont="1" applyAlignment="1" applyProtection="1">
      <alignment wrapText="1"/>
      <protection locked="0"/>
    </xf>
    <xf numFmtId="0" fontId="13" fillId="0" borderId="0" xfId="0" applyFont="1" applyAlignment="1" applyProtection="1">
      <alignment horizontal="left" vertical="top"/>
      <protection locked="0"/>
    </xf>
    <xf numFmtId="0" fontId="22" fillId="0" borderId="0" xfId="0" applyFont="1"/>
    <xf numFmtId="0" fontId="13" fillId="0" borderId="0" xfId="0" applyFont="1"/>
    <xf numFmtId="0" fontId="1" fillId="0" borderId="0" xfId="0" applyFont="1" applyAlignment="1">
      <alignment horizontal="center" wrapText="1"/>
    </xf>
    <xf numFmtId="0" fontId="13" fillId="0" borderId="0" xfId="0" applyFont="1" applyAlignment="1">
      <alignment wrapText="1"/>
    </xf>
    <xf numFmtId="0" fontId="13" fillId="2" borderId="15" xfId="0" applyFont="1" applyFill="1" applyBorder="1" applyAlignment="1">
      <alignment vertical="top" wrapText="1"/>
    </xf>
    <xf numFmtId="0" fontId="0" fillId="2" borderId="12" xfId="0" applyFill="1" applyBorder="1" applyAlignment="1">
      <alignment horizontal="center" vertical="top"/>
    </xf>
    <xf numFmtId="0" fontId="16" fillId="2" borderId="1" xfId="0" applyFont="1" applyFill="1" applyBorder="1" applyAlignment="1">
      <alignment vertical="top" wrapText="1"/>
    </xf>
    <xf numFmtId="0" fontId="9" fillId="2" borderId="15" xfId="0" applyFont="1" applyFill="1" applyBorder="1" applyAlignment="1">
      <alignment vertical="top" wrapText="1"/>
    </xf>
    <xf numFmtId="0" fontId="9" fillId="2" borderId="1" xfId="0" applyFont="1" applyFill="1" applyBorder="1" applyAlignment="1">
      <alignment vertical="top" wrapText="1"/>
    </xf>
    <xf numFmtId="0" fontId="0" fillId="4" borderId="9" xfId="0" applyFill="1" applyBorder="1" applyAlignment="1">
      <alignment horizontal="center" vertical="top"/>
    </xf>
    <xf numFmtId="0" fontId="9" fillId="2" borderId="12" xfId="0" applyFont="1" applyFill="1" applyBorder="1" applyAlignment="1">
      <alignment horizontal="center"/>
    </xf>
    <xf numFmtId="0" fontId="0" fillId="0" borderId="0" xfId="0" applyAlignment="1">
      <alignment wrapText="1"/>
    </xf>
    <xf numFmtId="0" fontId="21" fillId="0" borderId="0" xfId="0" applyFont="1" applyAlignment="1">
      <alignment horizontal="left" vertical="top"/>
    </xf>
    <xf numFmtId="0" fontId="25" fillId="0" borderId="0" xfId="0" applyFont="1" applyAlignment="1">
      <alignment vertical="top"/>
    </xf>
    <xf numFmtId="0" fontId="1" fillId="0" borderId="0" xfId="0" applyFont="1" applyAlignment="1">
      <alignment vertical="top"/>
    </xf>
    <xf numFmtId="0" fontId="7" fillId="4" borderId="1" xfId="0" applyFont="1" applyFill="1" applyBorder="1" applyAlignment="1">
      <alignment vertical="top"/>
    </xf>
    <xf numFmtId="3" fontId="7" fillId="4" borderId="1" xfId="0" applyNumberFormat="1" applyFont="1" applyFill="1" applyBorder="1" applyAlignment="1">
      <alignment horizontal="center" vertical="top"/>
    </xf>
    <xf numFmtId="0" fontId="0" fillId="4" borderId="1" xfId="0" applyFill="1" applyBorder="1" applyAlignment="1">
      <alignment vertical="top"/>
    </xf>
    <xf numFmtId="1" fontId="4" fillId="4" borderId="1" xfId="0" applyNumberFormat="1" applyFont="1" applyFill="1" applyBorder="1" applyAlignment="1">
      <alignment horizontal="center" vertical="top"/>
    </xf>
    <xf numFmtId="0" fontId="4" fillId="0" borderId="0" xfId="0" applyFont="1" applyAlignment="1">
      <alignment horizontal="center" vertical="top"/>
    </xf>
    <xf numFmtId="0" fontId="0" fillId="0" borderId="1" xfId="0" applyBorder="1" applyAlignment="1">
      <alignment horizontal="center" vertical="top"/>
    </xf>
    <xf numFmtId="0" fontId="0" fillId="5" borderId="1" xfId="0" applyFill="1" applyBorder="1" applyAlignment="1">
      <alignment horizontal="center" vertical="top"/>
    </xf>
    <xf numFmtId="0" fontId="0" fillId="4" borderId="1" xfId="0" applyFill="1" applyBorder="1" applyAlignment="1">
      <alignment horizontal="center" vertical="top"/>
    </xf>
    <xf numFmtId="0" fontId="0" fillId="6" borderId="1" xfId="0" applyFill="1" applyBorder="1" applyAlignment="1">
      <alignment horizontal="center" vertical="top"/>
    </xf>
    <xf numFmtId="0" fontId="4" fillId="0" borderId="0" xfId="0" applyFont="1" applyAlignment="1">
      <alignment horizontal="left" vertical="top"/>
    </xf>
    <xf numFmtId="0" fontId="13" fillId="0" borderId="0" xfId="0" applyFont="1" applyAlignment="1">
      <alignment horizontal="left" vertical="top"/>
    </xf>
    <xf numFmtId="0" fontId="9" fillId="0" borderId="1" xfId="0" applyFont="1" applyBorder="1" applyAlignment="1">
      <alignment horizontal="center" vertical="top" wrapText="1"/>
    </xf>
    <xf numFmtId="0" fontId="0" fillId="0" borderId="1" xfId="0" applyBorder="1" applyAlignment="1">
      <alignment vertical="top" wrapText="1"/>
    </xf>
    <xf numFmtId="0" fontId="0" fillId="0" borderId="1" xfId="0" applyBorder="1" applyAlignment="1">
      <alignment horizontal="center" vertical="top" wrapText="1"/>
    </xf>
    <xf numFmtId="0" fontId="13" fillId="2" borderId="1" xfId="0" applyFont="1" applyFill="1" applyBorder="1" applyAlignment="1">
      <alignment horizontal="left" vertical="top" wrapText="1"/>
    </xf>
    <xf numFmtId="0" fontId="30" fillId="2" borderId="1" xfId="0" applyFont="1" applyFill="1" applyBorder="1" applyAlignment="1">
      <alignment vertical="top"/>
    </xf>
    <xf numFmtId="0" fontId="30" fillId="2" borderId="1" xfId="0" applyFont="1" applyFill="1" applyBorder="1" applyAlignment="1">
      <alignment vertical="top" wrapText="1"/>
    </xf>
    <xf numFmtId="0" fontId="2" fillId="0" borderId="14" xfId="0" applyFont="1" applyBorder="1"/>
    <xf numFmtId="0" fontId="13" fillId="5" borderId="7" xfId="0" applyFont="1" applyFill="1" applyBorder="1" applyAlignment="1" applyProtection="1">
      <alignment horizontal="center"/>
      <protection locked="0"/>
    </xf>
    <xf numFmtId="0" fontId="13" fillId="5" borderId="9" xfId="0" applyFont="1" applyFill="1" applyBorder="1" applyAlignment="1" applyProtection="1">
      <alignment horizontal="center"/>
      <protection locked="0"/>
    </xf>
    <xf numFmtId="0" fontId="31" fillId="0" borderId="0" xfId="0" applyFont="1" applyProtection="1">
      <protection locked="0"/>
    </xf>
    <xf numFmtId="0" fontId="9" fillId="0" borderId="0" xfId="0" applyFont="1" applyAlignment="1">
      <alignment vertical="top"/>
    </xf>
    <xf numFmtId="0" fontId="4" fillId="2" borderId="14" xfId="0" applyFont="1" applyFill="1" applyBorder="1" applyAlignment="1">
      <alignment horizontal="center" vertical="top" wrapText="1"/>
    </xf>
    <xf numFmtId="0" fontId="0" fillId="7" borderId="1" xfId="0" applyFill="1" applyBorder="1"/>
    <xf numFmtId="0" fontId="0" fillId="7" borderId="1" xfId="0" applyFill="1" applyBorder="1" applyAlignment="1">
      <alignment horizontal="center"/>
    </xf>
    <xf numFmtId="0" fontId="0" fillId="7" borderId="14" xfId="0" applyFill="1" applyBorder="1" applyAlignment="1">
      <alignment wrapText="1"/>
    </xf>
    <xf numFmtId="0" fontId="0" fillId="7" borderId="14" xfId="0" applyFill="1" applyBorder="1" applyAlignment="1">
      <alignment horizontal="center" wrapText="1"/>
    </xf>
    <xf numFmtId="0" fontId="9" fillId="7" borderId="8" xfId="0" applyFont="1" applyFill="1" applyBorder="1" applyAlignment="1">
      <alignment horizontal="center"/>
    </xf>
    <xf numFmtId="0" fontId="9" fillId="7" borderId="14" xfId="0" applyFont="1" applyFill="1" applyBorder="1" applyAlignment="1">
      <alignment horizontal="center"/>
    </xf>
    <xf numFmtId="0" fontId="0" fillId="7" borderId="1" xfId="0" applyFill="1" applyBorder="1" applyAlignment="1">
      <alignment horizontal="center" vertical="top"/>
    </xf>
    <xf numFmtId="0" fontId="9" fillId="7" borderId="1" xfId="0" applyFont="1" applyFill="1" applyBorder="1" applyAlignment="1">
      <alignment horizontal="center" vertical="center" wrapText="1"/>
    </xf>
    <xf numFmtId="0" fontId="21" fillId="0" borderId="0" xfId="0" applyFont="1" applyAlignment="1">
      <alignment wrapText="1"/>
    </xf>
    <xf numFmtId="0" fontId="0" fillId="0" borderId="1" xfId="0" applyBorder="1" applyAlignment="1" applyProtection="1">
      <alignment horizontal="center" wrapText="1"/>
      <protection locked="0"/>
    </xf>
    <xf numFmtId="0" fontId="0" fillId="4" borderId="1" xfId="0" applyFill="1" applyBorder="1" applyAlignment="1">
      <alignment vertical="top" wrapText="1"/>
    </xf>
    <xf numFmtId="0" fontId="7" fillId="0" borderId="7" xfId="0" applyFont="1" applyBorder="1" applyAlignment="1" applyProtection="1">
      <alignment horizontal="center"/>
      <protection locked="0"/>
    </xf>
    <xf numFmtId="0" fontId="7" fillId="0" borderId="9" xfId="0" applyFont="1" applyBorder="1" applyAlignment="1" applyProtection="1">
      <alignment horizontal="center"/>
      <protection locked="0"/>
    </xf>
    <xf numFmtId="4" fontId="0" fillId="4" borderId="15" xfId="0" applyNumberFormat="1" applyFill="1" applyBorder="1" applyAlignment="1">
      <alignment horizontal="center" vertical="top"/>
    </xf>
    <xf numFmtId="4" fontId="7" fillId="4" borderId="13" xfId="0" applyNumberFormat="1" applyFont="1" applyFill="1" applyBorder="1" applyAlignment="1">
      <alignment horizontal="center" vertical="top" wrapText="1"/>
    </xf>
    <xf numFmtId="4" fontId="7" fillId="4" borderId="15" xfId="0" applyNumberFormat="1" applyFont="1" applyFill="1" applyBorder="1" applyAlignment="1">
      <alignment horizontal="center" vertical="top" wrapText="1"/>
    </xf>
    <xf numFmtId="4" fontId="7" fillId="4" borderId="14" xfId="0" applyNumberFormat="1" applyFont="1" applyFill="1" applyBorder="1" applyAlignment="1">
      <alignment horizontal="center" vertical="top" wrapText="1"/>
    </xf>
    <xf numFmtId="2" fontId="0" fillId="4" borderId="1" xfId="0" applyNumberFormat="1" applyFill="1" applyBorder="1"/>
    <xf numFmtId="4" fontId="7" fillId="4" borderId="1" xfId="0" applyNumberFormat="1" applyFont="1" applyFill="1" applyBorder="1"/>
    <xf numFmtId="4" fontId="4" fillId="7" borderId="1" xfId="0" applyNumberFormat="1" applyFont="1" applyFill="1" applyBorder="1"/>
    <xf numFmtId="2" fontId="0" fillId="0" borderId="1" xfId="0" applyNumberFormat="1" applyBorder="1" applyProtection="1">
      <protection locked="0"/>
    </xf>
    <xf numFmtId="0" fontId="0" fillId="7" borderId="1" xfId="0" applyFill="1" applyBorder="1" applyAlignment="1">
      <alignment vertical="top"/>
    </xf>
    <xf numFmtId="0" fontId="23" fillId="0" borderId="0" xfId="0" applyFont="1" applyAlignment="1">
      <alignment wrapText="1"/>
    </xf>
    <xf numFmtId="0" fontId="9" fillId="0" borderId="0" xfId="0" applyFont="1" applyAlignment="1">
      <alignment wrapText="1"/>
    </xf>
    <xf numFmtId="0" fontId="9" fillId="0" borderId="0" xfId="0" applyFont="1" applyAlignment="1" applyProtection="1">
      <alignment vertical="top"/>
      <protection locked="0"/>
    </xf>
    <xf numFmtId="0" fontId="9" fillId="0" borderId="0" xfId="0" applyFont="1" applyAlignment="1" applyProtection="1">
      <alignment wrapText="1"/>
      <protection locked="0"/>
    </xf>
    <xf numFmtId="0" fontId="9" fillId="2" borderId="1" xfId="0" applyFont="1" applyFill="1" applyBorder="1" applyAlignment="1">
      <alignment horizontal="center" wrapText="1"/>
    </xf>
    <xf numFmtId="0" fontId="9" fillId="0" borderId="1" xfId="0" applyFont="1" applyBorder="1" applyAlignment="1" applyProtection="1">
      <alignment horizontal="center" wrapText="1"/>
      <protection locked="0"/>
    </xf>
    <xf numFmtId="0" fontId="4" fillId="7" borderId="1" xfId="0" applyFont="1" applyFill="1" applyBorder="1" applyAlignment="1">
      <alignment horizontal="center" vertical="top" wrapText="1"/>
    </xf>
    <xf numFmtId="0" fontId="0" fillId="2" borderId="1" xfId="0" applyFill="1" applyBorder="1" applyAlignment="1">
      <alignment horizontal="center" vertical="top" wrapText="1"/>
    </xf>
    <xf numFmtId="0" fontId="23" fillId="0" borderId="0" xfId="0" applyFont="1" applyAlignment="1">
      <alignment vertical="top" wrapText="1"/>
    </xf>
    <xf numFmtId="0" fontId="9" fillId="2" borderId="13" xfId="0" applyFont="1" applyFill="1" applyBorder="1" applyAlignment="1">
      <alignment horizontal="center" vertical="top" wrapText="1"/>
    </xf>
    <xf numFmtId="0" fontId="9" fillId="2" borderId="5" xfId="0" applyFont="1" applyFill="1" applyBorder="1" applyAlignment="1">
      <alignment horizontal="center" vertical="top" wrapText="1"/>
    </xf>
    <xf numFmtId="0" fontId="0" fillId="3" borderId="0" xfId="0" applyFill="1" applyAlignment="1">
      <alignment horizontal="center"/>
    </xf>
    <xf numFmtId="0" fontId="0" fillId="7" borderId="1" xfId="0" applyFill="1" applyBorder="1" applyAlignment="1" applyProtection="1">
      <alignment vertical="top" wrapText="1"/>
      <protection locked="0"/>
    </xf>
    <xf numFmtId="0" fontId="7" fillId="5" borderId="1" xfId="0" applyFont="1" applyFill="1" applyBorder="1" applyAlignment="1" applyProtection="1">
      <alignment vertical="top" wrapText="1"/>
      <protection locked="0"/>
    </xf>
    <xf numFmtId="0" fontId="0" fillId="3" borderId="0" xfId="0" applyFill="1"/>
    <xf numFmtId="49" fontId="0" fillId="3" borderId="0" xfId="0" applyNumberFormat="1" applyFill="1" applyAlignment="1">
      <alignment horizontal="center" vertical="top"/>
    </xf>
    <xf numFmtId="0" fontId="9" fillId="2" borderId="10" xfId="0" applyFont="1" applyFill="1" applyBorder="1" applyAlignment="1">
      <alignment horizontal="center" vertical="top" wrapText="1"/>
    </xf>
    <xf numFmtId="0" fontId="0" fillId="4" borderId="5" xfId="0" applyFill="1" applyBorder="1" applyAlignment="1">
      <alignment horizontal="center" vertical="top"/>
    </xf>
    <xf numFmtId="4" fontId="0" fillId="4" borderId="3" xfId="0" applyNumberFormat="1" applyFill="1" applyBorder="1" applyAlignment="1">
      <alignment vertical="top"/>
    </xf>
    <xf numFmtId="164" fontId="0" fillId="4" borderId="15" xfId="0" applyNumberFormat="1" applyFill="1" applyBorder="1" applyAlignment="1">
      <alignment horizontal="center" vertical="top"/>
    </xf>
    <xf numFmtId="4" fontId="0" fillId="4" borderId="6" xfId="0" applyNumberFormat="1" applyFill="1" applyBorder="1" applyAlignment="1">
      <alignment vertical="top"/>
    </xf>
    <xf numFmtId="4" fontId="0" fillId="4" borderId="8" xfId="0" applyNumberFormat="1" applyFill="1" applyBorder="1" applyAlignment="1">
      <alignment vertical="top"/>
    </xf>
    <xf numFmtId="164" fontId="0" fillId="4" borderId="14" xfId="0" applyNumberFormat="1" applyFill="1" applyBorder="1" applyAlignment="1">
      <alignment horizontal="center" vertical="top"/>
    </xf>
    <xf numFmtId="4" fontId="0" fillId="4" borderId="13" xfId="0" applyNumberFormat="1" applyFill="1" applyBorder="1" applyAlignment="1">
      <alignment vertical="top"/>
    </xf>
    <xf numFmtId="4" fontId="0" fillId="4" borderId="14" xfId="0" applyNumberFormat="1" applyFill="1" applyBorder="1" applyAlignment="1">
      <alignment vertical="top"/>
    </xf>
    <xf numFmtId="4" fontId="7" fillId="0" borderId="6" xfId="0" applyNumberFormat="1" applyFont="1" applyBorder="1" applyAlignment="1" applyProtection="1">
      <alignment vertical="top"/>
      <protection locked="0"/>
    </xf>
    <xf numFmtId="0" fontId="0" fillId="2" borderId="5" xfId="0" applyFill="1" applyBorder="1" applyAlignment="1">
      <alignment vertical="top"/>
    </xf>
    <xf numFmtId="164" fontId="0" fillId="4" borderId="13" xfId="0" applyNumberFormat="1" applyFill="1" applyBorder="1" applyAlignment="1">
      <alignment horizontal="center" vertical="top"/>
    </xf>
    <xf numFmtId="0" fontId="0" fillId="2" borderId="9" xfId="0" applyFill="1" applyBorder="1" applyAlignment="1">
      <alignment vertical="top"/>
    </xf>
    <xf numFmtId="0" fontId="0" fillId="2" borderId="9" xfId="0" applyFill="1" applyBorder="1" applyAlignment="1">
      <alignment horizontal="center" vertical="top"/>
    </xf>
    <xf numFmtId="4" fontId="7" fillId="0" borderId="3" xfId="0" applyNumberFormat="1" applyFont="1" applyBorder="1" applyAlignment="1" applyProtection="1">
      <alignment vertical="top"/>
      <protection locked="0"/>
    </xf>
    <xf numFmtId="4" fontId="7" fillId="0" borderId="4" xfId="0" applyNumberFormat="1" applyFont="1" applyBorder="1" applyAlignment="1" applyProtection="1">
      <alignment vertical="top"/>
      <protection locked="0"/>
    </xf>
    <xf numFmtId="4" fontId="7" fillId="0" borderId="5" xfId="0" applyNumberFormat="1" applyFont="1" applyBorder="1" applyAlignment="1" applyProtection="1">
      <alignment vertical="top"/>
      <protection locked="0"/>
    </xf>
    <xf numFmtId="4" fontId="7" fillId="0" borderId="0" xfId="0" applyNumberFormat="1" applyFont="1" applyAlignment="1" applyProtection="1">
      <alignment vertical="top"/>
      <protection locked="0"/>
    </xf>
    <xf numFmtId="4" fontId="7" fillId="0" borderId="7" xfId="0" applyNumberFormat="1" applyFont="1" applyBorder="1" applyAlignment="1" applyProtection="1">
      <alignment vertical="top"/>
      <protection locked="0"/>
    </xf>
    <xf numFmtId="4" fontId="7" fillId="0" borderId="8" xfId="0" applyNumberFormat="1" applyFont="1" applyBorder="1" applyAlignment="1" applyProtection="1">
      <alignment vertical="top"/>
      <protection locked="0"/>
    </xf>
    <xf numFmtId="4" fontId="7" fillId="0" borderId="2" xfId="0" applyNumberFormat="1" applyFont="1" applyBorder="1" applyAlignment="1" applyProtection="1">
      <alignment vertical="top"/>
      <protection locked="0"/>
    </xf>
    <xf numFmtId="4" fontId="7" fillId="0" borderId="9" xfId="0" applyNumberFormat="1" applyFont="1" applyBorder="1" applyAlignment="1" applyProtection="1">
      <alignment vertical="top"/>
      <protection locked="0"/>
    </xf>
    <xf numFmtId="0" fontId="9" fillId="2" borderId="3" xfId="0" applyFont="1" applyFill="1" applyBorder="1" applyAlignment="1">
      <alignment horizontal="center" vertical="top"/>
    </xf>
    <xf numFmtId="0" fontId="9" fillId="2" borderId="14" xfId="0" applyFont="1" applyFill="1" applyBorder="1" applyAlignment="1">
      <alignment horizontal="center" vertical="top" wrapText="1"/>
    </xf>
    <xf numFmtId="0" fontId="9" fillId="2" borderId="8" xfId="0" applyFont="1" applyFill="1" applyBorder="1" applyAlignment="1">
      <alignment horizontal="center" vertical="top"/>
    </xf>
    <xf numFmtId="0" fontId="9" fillId="2" borderId="9" xfId="0" applyFont="1" applyFill="1" applyBorder="1" applyAlignment="1">
      <alignment horizontal="center" vertical="top" wrapText="1"/>
    </xf>
    <xf numFmtId="0" fontId="0" fillId="2" borderId="1" xfId="0" applyFill="1" applyBorder="1" applyAlignment="1">
      <alignment horizontal="center" vertical="top"/>
    </xf>
    <xf numFmtId="4" fontId="0" fillId="4" borderId="14" xfId="0" applyNumberFormat="1" applyFill="1" applyBorder="1" applyAlignment="1">
      <alignment horizontal="center" vertical="top"/>
    </xf>
    <xf numFmtId="4" fontId="9" fillId="4" borderId="1" xfId="0" applyNumberFormat="1" applyFont="1" applyFill="1" applyBorder="1"/>
    <xf numFmtId="2" fontId="9" fillId="4" borderId="1" xfId="0" applyNumberFormat="1" applyFont="1" applyFill="1" applyBorder="1"/>
    <xf numFmtId="0" fontId="9" fillId="2" borderId="12" xfId="0" applyFont="1" applyFill="1" applyBorder="1"/>
    <xf numFmtId="0" fontId="9" fillId="7" borderId="5" xfId="0" applyFont="1" applyFill="1" applyBorder="1" applyAlignment="1">
      <alignment horizontal="center" wrapText="1"/>
    </xf>
    <xf numFmtId="0" fontId="9" fillId="7" borderId="5" xfId="0" applyFont="1" applyFill="1" applyBorder="1" applyAlignment="1">
      <alignment wrapText="1"/>
    </xf>
    <xf numFmtId="0" fontId="9" fillId="7" borderId="7" xfId="0" applyFont="1" applyFill="1" applyBorder="1" applyAlignment="1">
      <alignment wrapText="1"/>
    </xf>
    <xf numFmtId="0" fontId="9" fillId="7" borderId="9" xfId="0" applyFont="1" applyFill="1" applyBorder="1" applyAlignment="1">
      <alignment wrapText="1"/>
    </xf>
    <xf numFmtId="0" fontId="9" fillId="7" borderId="12" xfId="0" applyFont="1" applyFill="1" applyBorder="1" applyAlignment="1">
      <alignment horizontal="center" wrapText="1"/>
    </xf>
    <xf numFmtId="0" fontId="0" fillId="2" borderId="18"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0" fillId="2" borderId="21" xfId="0" applyFill="1" applyBorder="1"/>
    <xf numFmtId="0" fontId="0" fillId="2" borderId="22" xfId="0" applyFill="1" applyBorder="1"/>
    <xf numFmtId="0" fontId="4" fillId="0" borderId="23" xfId="0" applyFont="1" applyBorder="1"/>
    <xf numFmtId="0" fontId="0" fillId="0" borderId="24" xfId="0" applyBorder="1" applyAlignment="1">
      <alignment wrapText="1"/>
    </xf>
    <xf numFmtId="0" fontId="9" fillId="2" borderId="21" xfId="0" applyFont="1" applyFill="1" applyBorder="1" applyAlignment="1">
      <alignment horizontal="center"/>
    </xf>
    <xf numFmtId="0" fontId="9" fillId="2" borderId="22" xfId="0" applyFont="1" applyFill="1" applyBorder="1" applyAlignment="1">
      <alignment horizontal="center" wrapText="1"/>
    </xf>
    <xf numFmtId="0" fontId="9" fillId="2" borderId="21" xfId="0" applyFont="1" applyFill="1" applyBorder="1"/>
    <xf numFmtId="2" fontId="9" fillId="4" borderId="22" xfId="0" applyNumberFormat="1" applyFont="1" applyFill="1" applyBorder="1" applyAlignment="1">
      <alignment horizontal="center" wrapText="1"/>
    </xf>
    <xf numFmtId="0" fontId="4" fillId="2" borderId="21" xfId="0" applyFont="1" applyFill="1" applyBorder="1"/>
    <xf numFmtId="2" fontId="4" fillId="4" borderId="22" xfId="0" applyNumberFormat="1" applyFont="1" applyFill="1" applyBorder="1" applyAlignment="1">
      <alignment horizontal="center" wrapText="1"/>
    </xf>
    <xf numFmtId="0" fontId="4" fillId="4" borderId="22" xfId="0" applyFont="1" applyFill="1" applyBorder="1" applyAlignment="1">
      <alignment horizontal="center" wrapText="1"/>
    </xf>
    <xf numFmtId="0" fontId="4" fillId="2" borderId="25" xfId="0" applyFont="1" applyFill="1" applyBorder="1"/>
    <xf numFmtId="0" fontId="4" fillId="4" borderId="26" xfId="0" applyFont="1" applyFill="1" applyBorder="1" applyAlignment="1">
      <alignment horizontal="center" wrapText="1"/>
    </xf>
    <xf numFmtId="0" fontId="4" fillId="4" borderId="27" xfId="0" applyFont="1" applyFill="1" applyBorder="1" applyAlignment="1">
      <alignment horizontal="center" wrapText="1"/>
    </xf>
    <xf numFmtId="0" fontId="0" fillId="7" borderId="12" xfId="0" applyFill="1" applyBorder="1" applyAlignment="1">
      <alignment horizontal="center"/>
    </xf>
    <xf numFmtId="0" fontId="9" fillId="7" borderId="12" xfId="0" applyFont="1" applyFill="1" applyBorder="1" applyAlignment="1">
      <alignment horizontal="center" vertical="center" wrapText="1"/>
    </xf>
    <xf numFmtId="0" fontId="0" fillId="7" borderId="12" xfId="0" applyFill="1" applyBorder="1"/>
    <xf numFmtId="4" fontId="0" fillId="7" borderId="12" xfId="0" applyNumberFormat="1" applyFill="1" applyBorder="1"/>
    <xf numFmtId="4" fontId="4" fillId="7" borderId="12" xfId="0" applyNumberFormat="1" applyFont="1" applyFill="1" applyBorder="1"/>
    <xf numFmtId="0" fontId="7" fillId="7" borderId="14" xfId="0" applyFont="1" applyFill="1" applyBorder="1" applyAlignment="1">
      <alignment horizontal="left" vertical="center"/>
    </xf>
    <xf numFmtId="0" fontId="0" fillId="7" borderId="14" xfId="0" applyFill="1" applyBorder="1" applyAlignment="1">
      <alignment vertical="top"/>
    </xf>
    <xf numFmtId="0" fontId="0" fillId="7" borderId="14" xfId="0" applyFill="1" applyBorder="1" applyAlignment="1">
      <alignment horizontal="center" vertical="top" wrapText="1"/>
    </xf>
    <xf numFmtId="0" fontId="0" fillId="2" borderId="28" xfId="0" applyFill="1" applyBorder="1" applyAlignment="1">
      <alignment horizontal="center"/>
    </xf>
    <xf numFmtId="0" fontId="0" fillId="2" borderId="29" xfId="0" applyFill="1" applyBorder="1" applyAlignment="1">
      <alignment horizontal="center"/>
    </xf>
    <xf numFmtId="0" fontId="0" fillId="2" borderId="30" xfId="0" applyFill="1" applyBorder="1" applyAlignment="1">
      <alignment horizontal="center"/>
    </xf>
    <xf numFmtId="0" fontId="9" fillId="2" borderId="3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32" xfId="0" applyFont="1" applyFill="1" applyBorder="1"/>
    <xf numFmtId="0" fontId="0" fillId="2" borderId="32" xfId="0" applyFill="1" applyBorder="1"/>
    <xf numFmtId="4" fontId="7" fillId="4" borderId="22" xfId="0" applyNumberFormat="1" applyFont="1" applyFill="1" applyBorder="1"/>
    <xf numFmtId="0" fontId="0" fillId="2" borderId="23" xfId="0" applyFill="1" applyBorder="1"/>
    <xf numFmtId="0" fontId="4" fillId="2" borderId="31" xfId="0" applyFont="1" applyFill="1" applyBorder="1"/>
    <xf numFmtId="4" fontId="4" fillId="4" borderId="22" xfId="0" applyNumberFormat="1" applyFont="1" applyFill="1" applyBorder="1"/>
    <xf numFmtId="0" fontId="4" fillId="2" borderId="23" xfId="0" applyFont="1" applyFill="1" applyBorder="1"/>
    <xf numFmtId="2" fontId="0" fillId="4" borderId="22" xfId="0" applyNumberFormat="1" applyFill="1" applyBorder="1"/>
    <xf numFmtId="2" fontId="0" fillId="0" borderId="22" xfId="0" applyNumberFormat="1" applyBorder="1" applyProtection="1">
      <protection locked="0"/>
    </xf>
    <xf numFmtId="0" fontId="4" fillId="2" borderId="34" xfId="0" applyFont="1" applyFill="1" applyBorder="1"/>
    <xf numFmtId="2" fontId="4" fillId="4" borderId="26" xfId="0" applyNumberFormat="1" applyFont="1" applyFill="1" applyBorder="1"/>
    <xf numFmtId="2" fontId="4" fillId="4" borderId="27" xfId="0" applyNumberFormat="1" applyFont="1" applyFill="1" applyBorder="1"/>
    <xf numFmtId="0" fontId="14" fillId="7" borderId="1" xfId="0" applyFont="1" applyFill="1" applyBorder="1" applyAlignment="1">
      <alignment vertical="top" wrapText="1"/>
    </xf>
    <xf numFmtId="0" fontId="13" fillId="7" borderId="1" xfId="0" applyFont="1" applyFill="1" applyBorder="1" applyAlignment="1">
      <alignment vertical="top" wrapText="1"/>
    </xf>
    <xf numFmtId="0" fontId="0" fillId="7" borderId="12" xfId="0" applyFill="1" applyBorder="1" applyAlignment="1">
      <alignment horizontal="center" vertical="top"/>
    </xf>
    <xf numFmtId="0" fontId="9" fillId="7" borderId="12" xfId="0" applyFont="1" applyFill="1" applyBorder="1" applyAlignment="1">
      <alignment horizontal="center" vertical="top" wrapText="1"/>
    </xf>
    <xf numFmtId="0" fontId="0" fillId="7" borderId="5" xfId="0" applyFill="1" applyBorder="1" applyAlignment="1">
      <alignment vertical="top" wrapText="1"/>
    </xf>
    <xf numFmtId="0" fontId="0" fillId="7" borderId="7" xfId="0" applyFill="1" applyBorder="1" applyAlignment="1">
      <alignment vertical="top" wrapText="1"/>
    </xf>
    <xf numFmtId="0" fontId="0" fillId="7" borderId="12" xfId="0" applyFill="1" applyBorder="1" applyAlignment="1">
      <alignment vertical="top"/>
    </xf>
    <xf numFmtId="0" fontId="0" fillId="2" borderId="18" xfId="0" applyFill="1" applyBorder="1" applyAlignment="1">
      <alignment horizontal="center" vertical="top"/>
    </xf>
    <xf numFmtId="0" fontId="0" fillId="2" borderId="19" xfId="0" applyFill="1" applyBorder="1" applyAlignment="1">
      <alignment horizontal="center" vertical="top"/>
    </xf>
    <xf numFmtId="0" fontId="0" fillId="2" borderId="30" xfId="0" applyFill="1" applyBorder="1" applyAlignment="1">
      <alignment horizontal="center" vertical="top"/>
    </xf>
    <xf numFmtId="0" fontId="0" fillId="2" borderId="20" xfId="0" applyFill="1" applyBorder="1" applyAlignment="1">
      <alignment horizontal="center" vertical="top"/>
    </xf>
    <xf numFmtId="0" fontId="9" fillId="2" borderId="31" xfId="0" applyFont="1" applyFill="1" applyBorder="1" applyAlignment="1">
      <alignment horizontal="center" vertical="top" wrapText="1"/>
    </xf>
    <xf numFmtId="0" fontId="9" fillId="2" borderId="22" xfId="0" applyFont="1" applyFill="1" applyBorder="1" applyAlignment="1">
      <alignment horizontal="center" vertical="top"/>
    </xf>
    <xf numFmtId="0" fontId="0" fillId="2" borderId="32" xfId="0" applyFill="1" applyBorder="1" applyAlignment="1">
      <alignment vertical="top"/>
    </xf>
    <xf numFmtId="0" fontId="0" fillId="2" borderId="23" xfId="0" applyFill="1" applyBorder="1" applyAlignment="1">
      <alignment vertical="top"/>
    </xf>
    <xf numFmtId="0" fontId="0" fillId="2" borderId="39" xfId="0" applyFill="1" applyBorder="1" applyAlignment="1">
      <alignment vertical="top"/>
    </xf>
    <xf numFmtId="0" fontId="4" fillId="2" borderId="34" xfId="0" applyFont="1" applyFill="1" applyBorder="1" applyAlignment="1">
      <alignment vertical="top"/>
    </xf>
    <xf numFmtId="0" fontId="4" fillId="2" borderId="26" xfId="0" applyFont="1" applyFill="1" applyBorder="1" applyAlignment="1">
      <alignment vertical="top"/>
    </xf>
    <xf numFmtId="0" fontId="4" fillId="2" borderId="40" xfId="0" applyFont="1" applyFill="1" applyBorder="1" applyAlignment="1">
      <alignment vertical="top"/>
    </xf>
    <xf numFmtId="0" fontId="4" fillId="2" borderId="40" xfId="0" applyFont="1" applyFill="1" applyBorder="1" applyAlignment="1">
      <alignment horizontal="center" vertical="top"/>
    </xf>
    <xf numFmtId="4" fontId="4" fillId="4" borderId="41" xfId="0" applyNumberFormat="1" applyFont="1" applyFill="1" applyBorder="1" applyAlignment="1">
      <alignment vertical="top"/>
    </xf>
    <xf numFmtId="0" fontId="4" fillId="4" borderId="26" xfId="0" applyFont="1" applyFill="1" applyBorder="1" applyAlignment="1">
      <alignment horizontal="center" vertical="top"/>
    </xf>
    <xf numFmtId="0" fontId="0" fillId="2" borderId="27" xfId="0" applyFill="1" applyBorder="1" applyAlignment="1">
      <alignment horizontal="center" vertical="top"/>
    </xf>
    <xf numFmtId="0" fontId="13" fillId="7" borderId="1" xfId="0" applyFont="1" applyFill="1" applyBorder="1" applyAlignment="1">
      <alignment horizontal="center" vertical="top" wrapText="1"/>
    </xf>
    <xf numFmtId="0" fontId="0" fillId="7" borderId="1" xfId="0" applyFill="1" applyBorder="1" applyAlignment="1">
      <alignment vertical="top" wrapText="1"/>
    </xf>
    <xf numFmtId="0" fontId="0" fillId="7" borderId="12" xfId="0" applyFill="1" applyBorder="1" applyAlignment="1">
      <alignment horizontal="center" vertical="top" wrapText="1"/>
    </xf>
    <xf numFmtId="0" fontId="0" fillId="7" borderId="7" xfId="0" applyFill="1" applyBorder="1" applyAlignment="1">
      <alignment horizontal="center" vertical="top" wrapText="1"/>
    </xf>
    <xf numFmtId="0" fontId="0" fillId="7" borderId="5" xfId="0" applyFill="1" applyBorder="1" applyAlignment="1">
      <alignment vertical="top"/>
    </xf>
    <xf numFmtId="0" fontId="0" fillId="7" borderId="7" xfId="0" applyFill="1" applyBorder="1" applyAlignment="1">
      <alignment vertical="top"/>
    </xf>
    <xf numFmtId="0" fontId="0" fillId="2" borderId="42" xfId="0" applyFill="1" applyBorder="1" applyAlignment="1">
      <alignment horizontal="center" vertical="top"/>
    </xf>
    <xf numFmtId="0" fontId="0" fillId="2" borderId="43" xfId="0" applyFill="1" applyBorder="1" applyAlignment="1">
      <alignment horizontal="center" vertical="top"/>
    </xf>
    <xf numFmtId="0" fontId="0" fillId="2" borderId="29" xfId="0" applyFill="1" applyBorder="1" applyAlignment="1">
      <alignment horizontal="center" vertical="top"/>
    </xf>
    <xf numFmtId="0" fontId="13" fillId="2" borderId="44" xfId="0" applyFont="1" applyFill="1" applyBorder="1" applyAlignment="1">
      <alignment horizontal="center" vertical="top"/>
    </xf>
    <xf numFmtId="0" fontId="9" fillId="2" borderId="45" xfId="0" applyFont="1" applyFill="1" applyBorder="1" applyAlignment="1">
      <alignment horizontal="center" vertical="top" wrapText="1"/>
    </xf>
    <xf numFmtId="0" fontId="9" fillId="2" borderId="46" xfId="0" applyFont="1" applyFill="1" applyBorder="1" applyAlignment="1">
      <alignment horizontal="center" vertical="top" wrapText="1"/>
    </xf>
    <xf numFmtId="0" fontId="0" fillId="2" borderId="24" xfId="0" applyFill="1" applyBorder="1" applyAlignment="1">
      <alignment horizontal="center" vertical="top" wrapText="1"/>
    </xf>
    <xf numFmtId="0" fontId="9" fillId="2" borderId="47" xfId="0" applyFont="1" applyFill="1" applyBorder="1" applyAlignment="1">
      <alignment vertical="top"/>
    </xf>
    <xf numFmtId="4" fontId="7" fillId="0" borderId="48" xfId="0" applyNumberFormat="1" applyFont="1" applyBorder="1" applyAlignment="1" applyProtection="1">
      <alignment vertical="top"/>
      <protection locked="0"/>
    </xf>
    <xf numFmtId="4" fontId="7" fillId="0" borderId="24" xfId="0" applyNumberFormat="1" applyFont="1" applyBorder="1" applyAlignment="1" applyProtection="1">
      <alignment vertical="top"/>
      <protection locked="0"/>
    </xf>
    <xf numFmtId="0" fontId="9" fillId="2" borderId="46" xfId="0" applyFont="1" applyFill="1" applyBorder="1" applyAlignment="1">
      <alignment vertical="top"/>
    </xf>
    <xf numFmtId="4" fontId="7" fillId="0" borderId="49" xfId="0" applyNumberFormat="1" applyFont="1" applyBorder="1" applyAlignment="1" applyProtection="1">
      <alignment vertical="top"/>
      <protection locked="0"/>
    </xf>
    <xf numFmtId="0" fontId="0" fillId="2" borderId="25" xfId="0" applyFill="1" applyBorder="1" applyAlignment="1">
      <alignment vertical="top"/>
    </xf>
    <xf numFmtId="0" fontId="0" fillId="2" borderId="50" xfId="0" applyFill="1" applyBorder="1" applyAlignment="1">
      <alignment vertical="top"/>
    </xf>
    <xf numFmtId="4" fontId="0" fillId="4" borderId="26" xfId="0" applyNumberFormat="1" applyFill="1" applyBorder="1" applyAlignment="1">
      <alignment horizontal="center" vertical="top"/>
    </xf>
    <xf numFmtId="0" fontId="0" fillId="4" borderId="26" xfId="0" applyFill="1" applyBorder="1" applyAlignment="1">
      <alignment horizontal="center" vertical="top"/>
    </xf>
    <xf numFmtId="4" fontId="0" fillId="4" borderId="50" xfId="0" applyNumberFormat="1" applyFill="1" applyBorder="1" applyAlignment="1">
      <alignment vertical="top"/>
    </xf>
    <xf numFmtId="4" fontId="0" fillId="4" borderId="41" xfId="0" applyNumberFormat="1" applyFill="1" applyBorder="1" applyAlignment="1">
      <alignment vertical="top"/>
    </xf>
    <xf numFmtId="4" fontId="0" fillId="4" borderId="40" xfId="0" applyNumberFormat="1" applyFill="1" applyBorder="1" applyAlignment="1">
      <alignment vertical="top"/>
    </xf>
    <xf numFmtId="4" fontId="0" fillId="4" borderId="51" xfId="0" applyNumberFormat="1" applyFill="1" applyBorder="1" applyAlignment="1">
      <alignment vertical="top"/>
    </xf>
    <xf numFmtId="0" fontId="4" fillId="7" borderId="1" xfId="0" applyFont="1" applyFill="1" applyBorder="1" applyAlignment="1">
      <alignment vertical="top"/>
    </xf>
    <xf numFmtId="0" fontId="7" fillId="7" borderId="1" xfId="0" applyFont="1" applyFill="1" applyBorder="1" applyAlignment="1">
      <alignment vertical="top" wrapText="1"/>
    </xf>
    <xf numFmtId="0" fontId="4" fillId="2" borderId="21" xfId="0" applyFont="1" applyFill="1" applyBorder="1" applyAlignment="1">
      <alignment horizontal="center" vertical="top" wrapText="1"/>
    </xf>
    <xf numFmtId="0" fontId="4" fillId="2" borderId="33" xfId="0" applyFont="1" applyFill="1" applyBorder="1" applyAlignment="1">
      <alignment horizontal="center" vertical="top" wrapText="1"/>
    </xf>
    <xf numFmtId="0" fontId="0" fillId="2" borderId="45" xfId="0" applyFill="1" applyBorder="1" applyAlignment="1">
      <alignment horizontal="left" vertical="top"/>
    </xf>
    <xf numFmtId="0" fontId="0" fillId="2" borderId="47" xfId="0" applyFill="1" applyBorder="1" applyAlignment="1">
      <alignment horizontal="left" vertical="top"/>
    </xf>
    <xf numFmtId="0" fontId="0" fillId="0" borderId="24" xfId="0" applyBorder="1" applyAlignment="1" applyProtection="1">
      <alignment vertical="top"/>
      <protection locked="0"/>
    </xf>
    <xf numFmtId="0" fontId="0" fillId="2" borderId="46" xfId="0" applyFill="1" applyBorder="1" applyAlignment="1">
      <alignment horizontal="left" vertical="top"/>
    </xf>
    <xf numFmtId="0" fontId="0" fillId="0" borderId="49" xfId="0" applyBorder="1" applyAlignment="1" applyProtection="1">
      <alignment vertical="top"/>
      <protection locked="0"/>
    </xf>
    <xf numFmtId="0" fontId="0" fillId="2" borderId="52" xfId="0" applyFill="1" applyBorder="1" applyAlignment="1">
      <alignment horizontal="left" vertical="top"/>
    </xf>
    <xf numFmtId="0" fontId="0" fillId="2" borderId="53" xfId="0" applyFill="1" applyBorder="1" applyAlignment="1">
      <alignment vertical="top"/>
    </xf>
    <xf numFmtId="0" fontId="0" fillId="0" borderId="53" xfId="0" applyBorder="1" applyAlignment="1" applyProtection="1">
      <alignment vertical="top" wrapText="1"/>
      <protection locked="0"/>
    </xf>
    <xf numFmtId="0" fontId="0" fillId="0" borderId="54" xfId="0" applyBorder="1" applyAlignment="1" applyProtection="1">
      <alignment vertical="top"/>
      <protection locked="0"/>
    </xf>
    <xf numFmtId="0" fontId="0" fillId="0" borderId="55" xfId="0" applyBorder="1" applyAlignment="1" applyProtection="1">
      <alignment vertical="top"/>
      <protection locked="0"/>
    </xf>
    <xf numFmtId="0" fontId="0" fillId="2" borderId="5" xfId="0" applyFill="1" applyBorder="1" applyAlignment="1">
      <alignment vertical="top" wrapText="1"/>
    </xf>
    <xf numFmtId="0" fontId="0" fillId="2" borderId="7" xfId="0" applyFill="1" applyBorder="1" applyAlignment="1">
      <alignment vertical="top" wrapText="1"/>
    </xf>
    <xf numFmtId="0" fontId="0" fillId="2" borderId="9" xfId="0" applyFill="1" applyBorder="1" applyAlignment="1">
      <alignment vertical="top" wrapText="1"/>
    </xf>
    <xf numFmtId="0" fontId="9" fillId="2" borderId="22" xfId="0" applyFont="1" applyFill="1" applyBorder="1" applyAlignment="1">
      <alignment horizontal="center"/>
    </xf>
    <xf numFmtId="0" fontId="9" fillId="2" borderId="19" xfId="0" applyFont="1" applyFill="1" applyBorder="1" applyAlignment="1">
      <alignment horizontal="center"/>
    </xf>
    <xf numFmtId="0" fontId="9" fillId="2" borderId="20" xfId="0" applyFont="1" applyFill="1" applyBorder="1" applyAlignment="1">
      <alignment horizontal="center"/>
    </xf>
    <xf numFmtId="0" fontId="0" fillId="2" borderId="46" xfId="0" applyFill="1" applyBorder="1" applyAlignment="1">
      <alignment wrapText="1"/>
    </xf>
    <xf numFmtId="0" fontId="9" fillId="4" borderId="22" xfId="0" applyFont="1" applyFill="1" applyBorder="1"/>
    <xf numFmtId="0" fontId="12" fillId="2" borderId="21" xfId="0" applyFont="1" applyFill="1" applyBorder="1" applyAlignment="1">
      <alignment wrapText="1"/>
    </xf>
    <xf numFmtId="0" fontId="13" fillId="0" borderId="0" xfId="0" applyFont="1" applyAlignment="1" applyProtection="1">
      <alignment vertical="top" wrapText="1"/>
      <protection locked="0"/>
    </xf>
    <xf numFmtId="0" fontId="13" fillId="2" borderId="1" xfId="0" applyFont="1" applyFill="1" applyBorder="1" applyAlignment="1">
      <alignment horizontal="center" vertical="top" wrapText="1"/>
    </xf>
    <xf numFmtId="0" fontId="13" fillId="4" borderId="1" xfId="0" applyFont="1" applyFill="1" applyBorder="1" applyAlignment="1">
      <alignment vertical="top" wrapText="1"/>
    </xf>
    <xf numFmtId="0" fontId="13" fillId="0" borderId="0" xfId="0" applyFont="1" applyAlignment="1" applyProtection="1">
      <alignment horizontal="center" vertical="top"/>
      <protection locked="0"/>
    </xf>
    <xf numFmtId="0" fontId="14" fillId="2" borderId="12" xfId="0" applyFont="1" applyFill="1" applyBorder="1" applyAlignment="1">
      <alignment horizontal="center" vertical="top" wrapText="1"/>
    </xf>
    <xf numFmtId="0" fontId="13" fillId="7" borderId="1" xfId="0" applyFont="1" applyFill="1" applyBorder="1" applyAlignment="1">
      <alignment vertical="top"/>
    </xf>
    <xf numFmtId="0" fontId="13" fillId="7" borderId="15" xfId="0" applyFont="1" applyFill="1" applyBorder="1" applyAlignment="1">
      <alignment vertical="top"/>
    </xf>
    <xf numFmtId="0" fontId="13" fillId="7" borderId="14" xfId="0" applyFont="1" applyFill="1" applyBorder="1" applyAlignment="1">
      <alignment vertical="top"/>
    </xf>
    <xf numFmtId="0" fontId="13" fillId="0" borderId="0" xfId="0" applyFont="1" applyAlignment="1">
      <alignment vertical="top" wrapText="1"/>
    </xf>
    <xf numFmtId="0" fontId="13" fillId="7" borderId="12" xfId="0" applyFont="1" applyFill="1" applyBorder="1" applyAlignment="1">
      <alignment horizontal="center" vertical="top" wrapText="1"/>
    </xf>
    <xf numFmtId="0" fontId="13" fillId="7" borderId="12" xfId="0" applyFont="1" applyFill="1" applyBorder="1" applyAlignment="1">
      <alignment vertical="top"/>
    </xf>
    <xf numFmtId="0" fontId="13" fillId="7" borderId="7" xfId="0" applyFont="1" applyFill="1" applyBorder="1" applyAlignment="1">
      <alignment vertical="top"/>
    </xf>
    <xf numFmtId="0" fontId="13" fillId="7" borderId="9" xfId="0" applyFont="1" applyFill="1" applyBorder="1" applyAlignment="1">
      <alignment vertical="top"/>
    </xf>
    <xf numFmtId="0" fontId="13" fillId="2" borderId="18" xfId="0" applyFont="1" applyFill="1" applyBorder="1" applyAlignment="1">
      <alignment horizontal="center" vertical="top"/>
    </xf>
    <xf numFmtId="0" fontId="13" fillId="2" borderId="19" xfId="0" applyFont="1" applyFill="1" applyBorder="1" applyAlignment="1">
      <alignment horizontal="center" vertical="top"/>
    </xf>
    <xf numFmtId="0" fontId="13" fillId="2" borderId="21" xfId="0" applyFont="1" applyFill="1" applyBorder="1" applyAlignment="1">
      <alignment horizontal="center" vertical="top" wrapText="1"/>
    </xf>
    <xf numFmtId="0" fontId="13" fillId="2" borderId="22" xfId="0" applyFont="1" applyFill="1" applyBorder="1" applyAlignment="1">
      <alignment horizontal="center" vertical="top" wrapText="1"/>
    </xf>
    <xf numFmtId="0" fontId="9" fillId="5" borderId="2" xfId="0" applyFont="1" applyFill="1" applyBorder="1" applyAlignment="1" applyProtection="1">
      <alignment vertical="top"/>
      <protection locked="0"/>
    </xf>
    <xf numFmtId="0" fontId="9" fillId="5" borderId="9" xfId="0" applyFont="1" applyFill="1" applyBorder="1" applyAlignment="1" applyProtection="1">
      <alignment vertical="top"/>
      <protection locked="0"/>
    </xf>
    <xf numFmtId="0" fontId="7" fillId="2" borderId="1" xfId="0" applyFont="1" applyFill="1" applyBorder="1" applyAlignment="1">
      <alignment horizontal="center" vertical="top"/>
    </xf>
    <xf numFmtId="0" fontId="18" fillId="2" borderId="1" xfId="0" applyFont="1" applyFill="1" applyBorder="1" applyAlignment="1">
      <alignment horizontal="center" vertical="top" wrapText="1"/>
    </xf>
    <xf numFmtId="0" fontId="9" fillId="2" borderId="11" xfId="0" applyFont="1" applyFill="1" applyBorder="1" applyAlignment="1">
      <alignment horizontal="center" vertical="top"/>
    </xf>
    <xf numFmtId="0" fontId="9" fillId="2" borderId="12" xfId="0" applyFont="1" applyFill="1" applyBorder="1" applyAlignment="1">
      <alignment horizontal="center" vertical="top"/>
    </xf>
    <xf numFmtId="0" fontId="6" fillId="2" borderId="13" xfId="0" applyFont="1" applyFill="1" applyBorder="1" applyAlignment="1">
      <alignment horizontal="center" vertical="top" wrapText="1"/>
    </xf>
    <xf numFmtId="0" fontId="33" fillId="4" borderId="2" xfId="0" applyFont="1" applyFill="1" applyBorder="1" applyAlignment="1">
      <alignment horizontal="center" vertical="top" wrapText="1"/>
    </xf>
    <xf numFmtId="0" fontId="33" fillId="4" borderId="9" xfId="0" applyFont="1" applyFill="1" applyBorder="1" applyAlignment="1">
      <alignment horizontal="center" vertical="top" wrapText="1"/>
    </xf>
    <xf numFmtId="0" fontId="9" fillId="4" borderId="10" xfId="0" applyFont="1" applyFill="1" applyBorder="1" applyAlignment="1">
      <alignment vertical="top"/>
    </xf>
    <xf numFmtId="0" fontId="9" fillId="4" borderId="11" xfId="0" applyFont="1" applyFill="1" applyBorder="1" applyAlignment="1">
      <alignment vertical="top"/>
    </xf>
    <xf numFmtId="0" fontId="9" fillId="4" borderId="12" xfId="0" applyFont="1" applyFill="1" applyBorder="1" applyAlignment="1">
      <alignment vertical="top"/>
    </xf>
    <xf numFmtId="0" fontId="0" fillId="4" borderId="14" xfId="0" applyFill="1" applyBorder="1" applyAlignment="1">
      <alignment horizontal="center" vertical="top" wrapText="1"/>
    </xf>
    <xf numFmtId="0" fontId="13" fillId="0" borderId="2" xfId="0" applyFont="1" applyBorder="1" applyAlignment="1" applyProtection="1">
      <alignment horizontal="center" vertical="top"/>
      <protection locked="0"/>
    </xf>
    <xf numFmtId="0" fontId="9" fillId="0" borderId="2" xfId="0" applyFont="1" applyBorder="1" applyAlignment="1" applyProtection="1">
      <alignment horizontal="center" vertical="top"/>
      <protection locked="0"/>
    </xf>
    <xf numFmtId="0" fontId="9" fillId="0" borderId="9" xfId="0" applyFont="1" applyBorder="1" applyAlignment="1" applyProtection="1">
      <alignment horizontal="center" vertical="top"/>
      <protection locked="0"/>
    </xf>
    <xf numFmtId="0" fontId="0" fillId="2" borderId="13" xfId="0" applyFill="1" applyBorder="1" applyAlignment="1">
      <alignment horizontal="center" vertical="top" wrapText="1"/>
    </xf>
    <xf numFmtId="0" fontId="9" fillId="2" borderId="3" xfId="0" applyFont="1" applyFill="1" applyBorder="1" applyAlignment="1" applyProtection="1">
      <alignment vertical="top"/>
      <protection locked="0"/>
    </xf>
    <xf numFmtId="0" fontId="9" fillId="2" borderId="4" xfId="0" applyFont="1" applyFill="1" applyBorder="1" applyAlignment="1" applyProtection="1">
      <alignment vertical="top"/>
      <protection locked="0"/>
    </xf>
    <xf numFmtId="0" fontId="9" fillId="2" borderId="5" xfId="0" applyFont="1" applyFill="1" applyBorder="1" applyAlignment="1" applyProtection="1">
      <alignment vertical="top"/>
      <protection locked="0"/>
    </xf>
    <xf numFmtId="0" fontId="0" fillId="2" borderId="6" xfId="0" applyFill="1" applyBorder="1" applyAlignment="1">
      <alignment vertical="top" wrapText="1"/>
    </xf>
    <xf numFmtId="0" fontId="0" fillId="0" borderId="13" xfId="0" applyBorder="1" applyAlignment="1" applyProtection="1">
      <alignment horizontal="center" vertical="top" wrapText="1"/>
      <protection locked="0"/>
    </xf>
    <xf numFmtId="0" fontId="9" fillId="2" borderId="6" xfId="0" applyFont="1" applyFill="1" applyBorder="1" applyAlignment="1" applyProtection="1">
      <alignment vertical="top"/>
      <protection locked="0"/>
    </xf>
    <xf numFmtId="0" fontId="9" fillId="2" borderId="0" xfId="0" applyFont="1" applyFill="1" applyAlignment="1" applyProtection="1">
      <alignment vertical="top"/>
      <protection locked="0"/>
    </xf>
    <xf numFmtId="0" fontId="9" fillId="2" borderId="7" xfId="0" applyFont="1" applyFill="1" applyBorder="1" applyAlignment="1" applyProtection="1">
      <alignment vertical="top"/>
      <protection locked="0"/>
    </xf>
    <xf numFmtId="0" fontId="0" fillId="0" borderId="15" xfId="0" applyBorder="1" applyAlignment="1" applyProtection="1">
      <alignment horizontal="center" vertical="top" wrapText="1"/>
      <protection locked="0"/>
    </xf>
    <xf numFmtId="0" fontId="0" fillId="2" borderId="3" xfId="0" applyFill="1" applyBorder="1" applyAlignment="1">
      <alignment vertical="top" wrapText="1"/>
    </xf>
    <xf numFmtId="0" fontId="0" fillId="2" borderId="8" xfId="0" applyFill="1" applyBorder="1" applyAlignment="1">
      <alignment vertical="top" wrapText="1"/>
    </xf>
    <xf numFmtId="0" fontId="0" fillId="2" borderId="14" xfId="0" applyFill="1" applyBorder="1" applyAlignment="1">
      <alignment horizontal="center" vertical="top" wrapText="1"/>
    </xf>
    <xf numFmtId="0" fontId="4" fillId="4" borderId="14" xfId="0" applyFont="1" applyFill="1" applyBorder="1" applyAlignment="1">
      <alignment horizontal="center" vertical="top" wrapText="1"/>
    </xf>
    <xf numFmtId="0" fontId="9" fillId="2" borderId="8" xfId="0" applyFont="1" applyFill="1" applyBorder="1" applyAlignment="1" applyProtection="1">
      <alignment vertical="top"/>
      <protection locked="0"/>
    </xf>
    <xf numFmtId="0" fontId="9" fillId="2" borderId="2" xfId="0" applyFont="1" applyFill="1" applyBorder="1" applyAlignment="1" applyProtection="1">
      <alignment vertical="top"/>
      <protection locked="0"/>
    </xf>
    <xf numFmtId="0" fontId="9" fillId="2" borderId="9" xfId="0" applyFont="1" applyFill="1" applyBorder="1" applyAlignment="1" applyProtection="1">
      <alignment vertical="top"/>
      <protection locked="0"/>
    </xf>
    <xf numFmtId="0" fontId="4" fillId="2" borderId="14" xfId="0" applyFont="1" applyFill="1" applyBorder="1" applyAlignment="1">
      <alignment horizontal="center" vertical="top"/>
    </xf>
    <xf numFmtId="0" fontId="9" fillId="2" borderId="2" xfId="0" applyFont="1" applyFill="1" applyBorder="1" applyAlignment="1">
      <alignment horizontal="center" vertical="top" wrapText="1"/>
    </xf>
    <xf numFmtId="0" fontId="9" fillId="0" borderId="2" xfId="0" applyFont="1" applyBorder="1" applyAlignment="1" applyProtection="1">
      <alignment vertical="top"/>
      <protection locked="0"/>
    </xf>
    <xf numFmtId="0" fontId="9" fillId="0" borderId="9" xfId="0" applyFont="1" applyBorder="1" applyAlignment="1" applyProtection="1">
      <alignment vertical="top"/>
      <protection locked="0"/>
    </xf>
    <xf numFmtId="0" fontId="4" fillId="2" borderId="14" xfId="0" applyFont="1" applyFill="1" applyBorder="1" applyAlignment="1">
      <alignment vertical="top" wrapText="1"/>
    </xf>
    <xf numFmtId="0" fontId="4" fillId="4" borderId="1" xfId="0" applyFont="1" applyFill="1" applyBorder="1" applyAlignment="1">
      <alignment horizontal="center" vertical="top" wrapText="1"/>
    </xf>
    <xf numFmtId="0" fontId="9" fillId="0" borderId="8" xfId="0" applyFont="1" applyBorder="1" applyAlignment="1" applyProtection="1">
      <alignment vertical="top"/>
      <protection locked="0"/>
    </xf>
    <xf numFmtId="0" fontId="6" fillId="6" borderId="13" xfId="0" applyFont="1" applyFill="1" applyBorder="1" applyAlignment="1">
      <alignment horizontal="center" vertical="top" wrapText="1"/>
    </xf>
    <xf numFmtId="0" fontId="18" fillId="6" borderId="1" xfId="0" applyFont="1" applyFill="1" applyBorder="1" applyAlignment="1">
      <alignment horizontal="center" vertical="top" wrapText="1"/>
    </xf>
    <xf numFmtId="0" fontId="9" fillId="6" borderId="11" xfId="0" applyFont="1" applyFill="1" applyBorder="1" applyAlignment="1">
      <alignment horizontal="center" vertical="top"/>
    </xf>
    <xf numFmtId="0" fontId="9" fillId="6" borderId="12" xfId="0" applyFont="1" applyFill="1" applyBorder="1" applyAlignment="1">
      <alignment horizontal="center" vertical="top"/>
    </xf>
    <xf numFmtId="0" fontId="4" fillId="6" borderId="14" xfId="0" applyFont="1" applyFill="1" applyBorder="1" applyAlignment="1">
      <alignment horizontal="center" vertical="top"/>
    </xf>
    <xf numFmtId="0" fontId="4" fillId="6" borderId="14" xfId="0" applyFont="1" applyFill="1" applyBorder="1" applyAlignment="1">
      <alignment horizontal="center" vertical="top" wrapText="1"/>
    </xf>
    <xf numFmtId="0" fontId="9" fillId="6" borderId="2" xfId="0" applyFont="1" applyFill="1" applyBorder="1" applyAlignment="1">
      <alignment horizontal="center" vertical="top" wrapText="1"/>
    </xf>
    <xf numFmtId="0" fontId="9" fillId="6" borderId="9" xfId="0" applyFont="1" applyFill="1" applyBorder="1" applyAlignment="1">
      <alignment horizontal="center" vertical="top" wrapText="1"/>
    </xf>
    <xf numFmtId="0" fontId="0" fillId="6" borderId="1" xfId="0" applyFill="1" applyBorder="1" applyAlignment="1">
      <alignment vertical="top" wrapText="1"/>
    </xf>
    <xf numFmtId="0" fontId="0" fillId="6" borderId="14" xfId="0" applyFill="1" applyBorder="1" applyAlignment="1">
      <alignment vertical="top" wrapText="1"/>
    </xf>
    <xf numFmtId="0" fontId="4" fillId="6" borderId="1" xfId="0" applyFont="1" applyFill="1" applyBorder="1" applyAlignment="1">
      <alignment vertical="top" wrapText="1"/>
    </xf>
    <xf numFmtId="0" fontId="0" fillId="6" borderId="1" xfId="0" applyFill="1" applyBorder="1" applyAlignment="1">
      <alignment horizontal="center" vertical="top" wrapText="1"/>
    </xf>
    <xf numFmtId="0" fontId="9" fillId="6" borderId="3" xfId="0" applyFont="1" applyFill="1" applyBorder="1" applyAlignment="1">
      <alignment vertical="top"/>
    </xf>
    <xf numFmtId="0" fontId="9" fillId="6" borderId="4" xfId="0" applyFont="1" applyFill="1" applyBorder="1" applyAlignment="1">
      <alignment vertical="top"/>
    </xf>
    <xf numFmtId="0" fontId="9" fillId="6" borderId="5" xfId="0" applyFont="1" applyFill="1" applyBorder="1" applyAlignment="1">
      <alignment vertical="top"/>
    </xf>
    <xf numFmtId="0" fontId="0" fillId="6" borderId="15" xfId="0" applyFill="1" applyBorder="1" applyAlignment="1">
      <alignment vertical="top" wrapText="1"/>
    </xf>
    <xf numFmtId="0" fontId="9" fillId="6" borderId="6" xfId="0" applyFont="1" applyFill="1" applyBorder="1" applyAlignment="1">
      <alignment vertical="top"/>
    </xf>
    <xf numFmtId="0" fontId="9" fillId="6" borderId="0" xfId="0" applyFont="1" applyFill="1" applyAlignment="1">
      <alignment vertical="top"/>
    </xf>
    <xf numFmtId="0" fontId="9" fillId="6" borderId="7" xfId="0" applyFont="1" applyFill="1" applyBorder="1" applyAlignment="1">
      <alignment vertical="top"/>
    </xf>
    <xf numFmtId="0" fontId="0" fillId="6" borderId="13" xfId="0" applyFill="1" applyBorder="1" applyAlignment="1">
      <alignment vertical="top" wrapText="1"/>
    </xf>
    <xf numFmtId="0" fontId="0" fillId="6" borderId="13" xfId="0" applyFill="1" applyBorder="1" applyAlignment="1">
      <alignment horizontal="center" vertical="top" wrapText="1"/>
    </xf>
    <xf numFmtId="0" fontId="0" fillId="6" borderId="14" xfId="0" applyFill="1" applyBorder="1" applyAlignment="1">
      <alignment horizontal="center" vertical="top" wrapText="1"/>
    </xf>
    <xf numFmtId="0" fontId="9" fillId="6" borderId="8" xfId="0" applyFont="1" applyFill="1" applyBorder="1" applyAlignment="1">
      <alignment vertical="top"/>
    </xf>
    <xf numFmtId="0" fontId="9" fillId="6" borderId="2" xfId="0" applyFont="1" applyFill="1" applyBorder="1" applyAlignment="1">
      <alignment vertical="top"/>
    </xf>
    <xf numFmtId="0" fontId="9" fillId="6" borderId="9" xfId="0" applyFont="1" applyFill="1" applyBorder="1" applyAlignment="1">
      <alignment vertical="top"/>
    </xf>
    <xf numFmtId="0" fontId="22" fillId="0" borderId="0" xfId="0" applyFont="1" applyAlignment="1">
      <alignment horizontal="center" vertical="top"/>
    </xf>
    <xf numFmtId="0" fontId="13" fillId="0" borderId="0" xfId="0" applyFont="1" applyAlignment="1">
      <alignment horizontal="center" vertical="top"/>
    </xf>
    <xf numFmtId="0" fontId="13" fillId="0" borderId="7" xfId="0" applyFont="1" applyBorder="1" applyAlignment="1" applyProtection="1">
      <alignment horizontal="center" vertical="top"/>
      <protection locked="0"/>
    </xf>
    <xf numFmtId="0" fontId="13" fillId="0" borderId="5" xfId="0" applyFont="1" applyBorder="1" applyAlignment="1" applyProtection="1">
      <alignment horizontal="center" vertical="top"/>
      <protection locked="0"/>
    </xf>
    <xf numFmtId="0" fontId="0" fillId="7" borderId="1" xfId="0" applyFill="1" applyBorder="1" applyAlignment="1">
      <alignment horizontal="left" vertical="top" wrapText="1"/>
    </xf>
    <xf numFmtId="0" fontId="0" fillId="7" borderId="15" xfId="0" applyFill="1" applyBorder="1"/>
    <xf numFmtId="0" fontId="0" fillId="7" borderId="14" xfId="0" applyFill="1" applyBorder="1"/>
    <xf numFmtId="0" fontId="7" fillId="2" borderId="7" xfId="0" applyFont="1" applyFill="1" applyBorder="1" applyAlignment="1">
      <alignment horizontal="center" vertical="top"/>
    </xf>
    <xf numFmtId="0" fontId="0" fillId="2" borderId="7" xfId="0" applyFill="1" applyBorder="1" applyAlignment="1">
      <alignment horizontal="center" vertical="top"/>
    </xf>
    <xf numFmtId="0" fontId="7" fillId="2" borderId="15" xfId="0" applyFont="1" applyFill="1" applyBorder="1" applyAlignment="1">
      <alignment horizontal="center" vertical="top"/>
    </xf>
    <xf numFmtId="0" fontId="0" fillId="2" borderId="15" xfId="0" applyFill="1" applyBorder="1" applyAlignment="1">
      <alignment horizontal="center" vertical="top"/>
    </xf>
    <xf numFmtId="0" fontId="7" fillId="2" borderId="14" xfId="0" applyFont="1" applyFill="1" applyBorder="1" applyAlignment="1">
      <alignment horizontal="center" vertical="top"/>
    </xf>
    <xf numFmtId="0" fontId="3" fillId="3" borderId="0" xfId="0" applyFont="1" applyFill="1" applyAlignment="1">
      <alignment horizontal="left"/>
    </xf>
    <xf numFmtId="0" fontId="35" fillId="0" borderId="6" xfId="0" applyFont="1" applyBorder="1" applyAlignment="1">
      <alignment horizontal="left"/>
    </xf>
    <xf numFmtId="0" fontId="2" fillId="3" borderId="11" xfId="0" applyFont="1" applyFill="1" applyBorder="1"/>
    <xf numFmtId="0" fontId="2" fillId="3" borderId="12" xfId="0" applyFont="1" applyFill="1" applyBorder="1"/>
    <xf numFmtId="0" fontId="2" fillId="3" borderId="10" xfId="0" applyFont="1" applyFill="1" applyBorder="1" applyAlignment="1">
      <alignment horizontal="left"/>
    </xf>
    <xf numFmtId="0" fontId="14" fillId="2" borderId="1" xfId="0" applyFont="1" applyFill="1" applyBorder="1" applyAlignment="1">
      <alignment horizontal="center" vertical="center" wrapText="1"/>
    </xf>
    <xf numFmtId="0" fontId="4" fillId="6" borderId="1" xfId="0" applyFont="1" applyFill="1" applyBorder="1" applyAlignment="1">
      <alignment horizontal="center" vertical="top" wrapText="1"/>
    </xf>
    <xf numFmtId="0" fontId="9" fillId="6" borderId="1" xfId="0" applyFont="1" applyFill="1" applyBorder="1" applyAlignment="1">
      <alignment horizontal="center" vertical="top" wrapText="1"/>
    </xf>
    <xf numFmtId="3" fontId="9" fillId="0" borderId="12" xfId="0" applyNumberFormat="1" applyFont="1" applyBorder="1" applyAlignment="1">
      <alignment vertical="top"/>
    </xf>
    <xf numFmtId="3" fontId="9" fillId="0" borderId="1" xfId="0" applyNumberFormat="1" applyFont="1" applyBorder="1" applyAlignment="1">
      <alignment vertical="top"/>
    </xf>
    <xf numFmtId="4" fontId="9" fillId="0" borderId="1" xfId="0" applyNumberFormat="1" applyFont="1" applyBorder="1" applyAlignment="1">
      <alignment vertical="top"/>
    </xf>
    <xf numFmtId="0" fontId="9" fillId="0" borderId="1" xfId="0" applyFont="1" applyBorder="1" applyAlignment="1">
      <alignment vertical="top" wrapText="1"/>
    </xf>
    <xf numFmtId="3" fontId="0" fillId="0" borderId="1" xfId="0" applyNumberFormat="1" applyBorder="1" applyAlignment="1">
      <alignment vertical="top"/>
    </xf>
    <xf numFmtId="4" fontId="0" fillId="0" borderId="1" xfId="0" applyNumberFormat="1" applyBorder="1" applyAlignment="1">
      <alignment vertical="top"/>
    </xf>
    <xf numFmtId="0" fontId="33" fillId="6" borderId="1" xfId="0" applyFont="1" applyFill="1" applyBorder="1" applyAlignment="1">
      <alignment horizontal="center" vertical="top" wrapText="1"/>
    </xf>
    <xf numFmtId="0" fontId="9" fillId="6" borderId="1" xfId="0" applyFont="1" applyFill="1" applyBorder="1" applyAlignment="1">
      <alignment horizontal="center" vertical="top"/>
    </xf>
    <xf numFmtId="0" fontId="13" fillId="6" borderId="1" xfId="0" applyFont="1" applyFill="1" applyBorder="1" applyAlignment="1">
      <alignment horizontal="center" vertical="top"/>
    </xf>
    <xf numFmtId="0" fontId="4" fillId="6" borderId="1" xfId="0" applyFont="1" applyFill="1" applyBorder="1" applyAlignment="1">
      <alignment horizontal="center" vertical="top"/>
    </xf>
    <xf numFmtId="3" fontId="9" fillId="6" borderId="12" xfId="0" applyNumberFormat="1" applyFont="1" applyFill="1" applyBorder="1" applyAlignment="1">
      <alignment vertical="top"/>
    </xf>
    <xf numFmtId="0" fontId="9" fillId="0" borderId="1" xfId="0" applyFont="1" applyBorder="1" applyAlignment="1">
      <alignment vertical="top"/>
    </xf>
    <xf numFmtId="0" fontId="4" fillId="6" borderId="1" xfId="0" applyFont="1" applyFill="1" applyBorder="1" applyAlignment="1">
      <alignment vertical="top"/>
    </xf>
    <xf numFmtId="0" fontId="13" fillId="0" borderId="1" xfId="0" applyFont="1" applyBorder="1" applyAlignment="1">
      <alignment vertical="top" wrapText="1"/>
    </xf>
    <xf numFmtId="0" fontId="7" fillId="0" borderId="1" xfId="0" applyFont="1" applyBorder="1" applyAlignment="1">
      <alignment vertical="top" wrapText="1"/>
    </xf>
    <xf numFmtId="0" fontId="9" fillId="7" borderId="1" xfId="0" applyFont="1" applyFill="1" applyBorder="1" applyAlignment="1">
      <alignment vertical="top" wrapText="1"/>
    </xf>
    <xf numFmtId="0" fontId="13" fillId="0" borderId="1" xfId="0" applyFont="1" applyBorder="1" applyAlignment="1">
      <alignment horizontal="center" vertical="top" wrapText="1"/>
    </xf>
    <xf numFmtId="0" fontId="7" fillId="0" borderId="1" xfId="0" applyFont="1" applyBorder="1" applyAlignment="1">
      <alignment horizontal="center" vertical="top" wrapText="1"/>
    </xf>
    <xf numFmtId="0" fontId="0" fillId="0" borderId="1" xfId="0" applyBorder="1" applyAlignment="1">
      <alignment vertical="top"/>
    </xf>
    <xf numFmtId="0" fontId="7" fillId="4" borderId="9" xfId="0" applyFont="1" applyFill="1" applyBorder="1" applyAlignment="1">
      <alignment horizontal="center" vertical="top"/>
    </xf>
    <xf numFmtId="0" fontId="9" fillId="2" borderId="21" xfId="0" applyFont="1" applyFill="1" applyBorder="1" applyAlignment="1">
      <alignment horizontal="center" vertical="top" wrapText="1"/>
    </xf>
    <xf numFmtId="0" fontId="9" fillId="2" borderId="22" xfId="0" applyFont="1" applyFill="1" applyBorder="1" applyAlignment="1">
      <alignment horizontal="center" vertical="top" wrapText="1"/>
    </xf>
    <xf numFmtId="0" fontId="30" fillId="2" borderId="46" xfId="0" applyFont="1" applyFill="1" applyBorder="1" applyAlignment="1">
      <alignment horizontal="center" vertical="top" wrapText="1"/>
    </xf>
    <xf numFmtId="0" fontId="4" fillId="2" borderId="56" xfId="0" applyFont="1" applyFill="1" applyBorder="1" applyAlignment="1">
      <alignment horizontal="center" vertical="top" wrapText="1"/>
    </xf>
    <xf numFmtId="0" fontId="0" fillId="2" borderId="21" xfId="0" applyFill="1" applyBorder="1" applyAlignment="1">
      <alignment vertical="top" wrapText="1"/>
    </xf>
    <xf numFmtId="0" fontId="7" fillId="5" borderId="58" xfId="0" applyFont="1" applyFill="1" applyBorder="1" applyAlignment="1" applyProtection="1">
      <alignment horizontal="center" vertical="top"/>
      <protection locked="0"/>
    </xf>
    <xf numFmtId="0" fontId="7" fillId="5" borderId="38" xfId="0" applyFont="1" applyFill="1" applyBorder="1" applyAlignment="1" applyProtection="1">
      <alignment horizontal="center" vertical="top"/>
      <protection locked="0"/>
    </xf>
    <xf numFmtId="0" fontId="30" fillId="2" borderId="21" xfId="0" applyFont="1" applyFill="1" applyBorder="1" applyAlignment="1">
      <alignment horizontal="center" vertical="top" wrapText="1"/>
    </xf>
    <xf numFmtId="0" fontId="4" fillId="2" borderId="38" xfId="0" applyFont="1" applyFill="1" applyBorder="1" applyAlignment="1">
      <alignment horizontal="center" vertical="top" wrapText="1"/>
    </xf>
    <xf numFmtId="0" fontId="7" fillId="5" borderId="56" xfId="0" applyFont="1" applyFill="1" applyBorder="1" applyAlignment="1" applyProtection="1">
      <alignment horizontal="center" vertical="top"/>
      <protection locked="0"/>
    </xf>
    <xf numFmtId="0" fontId="4" fillId="2" borderId="22" xfId="0" applyFont="1" applyFill="1" applyBorder="1" applyAlignment="1">
      <alignment horizontal="center" vertical="top" wrapText="1"/>
    </xf>
    <xf numFmtId="0" fontId="0" fillId="2" borderId="25" xfId="0" applyFill="1" applyBorder="1" applyAlignment="1">
      <alignment vertical="top" wrapText="1"/>
    </xf>
    <xf numFmtId="0" fontId="7" fillId="2" borderId="26" xfId="0" applyFont="1" applyFill="1" applyBorder="1" applyAlignment="1">
      <alignment vertical="top" wrapText="1"/>
    </xf>
    <xf numFmtId="0" fontId="7" fillId="5" borderId="57" xfId="0" applyFont="1" applyFill="1" applyBorder="1" applyAlignment="1" applyProtection="1">
      <alignment horizontal="center" vertical="top"/>
      <protection locked="0"/>
    </xf>
    <xf numFmtId="0" fontId="9" fillId="2" borderId="5" xfId="0" applyFont="1" applyFill="1" applyBorder="1" applyAlignment="1">
      <alignment horizontal="center" vertical="center" wrapText="1"/>
    </xf>
    <xf numFmtId="0" fontId="0" fillId="2" borderId="42" xfId="0" applyFill="1" applyBorder="1"/>
    <xf numFmtId="0" fontId="0" fillId="5" borderId="59" xfId="0" applyFill="1" applyBorder="1" applyAlignment="1" applyProtection="1">
      <alignment horizontal="center"/>
      <protection locked="0"/>
    </xf>
    <xf numFmtId="0" fontId="0" fillId="2" borderId="47" xfId="0" applyFill="1" applyBorder="1"/>
    <xf numFmtId="0" fontId="0" fillId="4" borderId="24" xfId="0" applyFill="1" applyBorder="1" applyAlignment="1">
      <alignment horizontal="center"/>
    </xf>
    <xf numFmtId="0" fontId="0" fillId="2" borderId="46" xfId="0" applyFill="1" applyBorder="1"/>
    <xf numFmtId="0" fontId="0" fillId="4" borderId="49" xfId="0" applyFill="1" applyBorder="1" applyAlignment="1">
      <alignment horizontal="center"/>
    </xf>
    <xf numFmtId="0" fontId="0" fillId="0" borderId="23" xfId="0" applyBorder="1"/>
    <xf numFmtId="0" fontId="0" fillId="0" borderId="24" xfId="0" applyBorder="1" applyAlignment="1">
      <alignment horizontal="center"/>
    </xf>
    <xf numFmtId="0" fontId="0" fillId="2" borderId="33" xfId="0" applyFill="1" applyBorder="1" applyAlignment="1">
      <alignment horizontal="center"/>
    </xf>
    <xf numFmtId="0" fontId="0" fillId="2" borderId="45" xfId="0" applyFill="1" applyBorder="1" applyAlignment="1">
      <alignment wrapText="1"/>
    </xf>
    <xf numFmtId="3" fontId="0" fillId="4" borderId="24" xfId="0" applyNumberFormat="1" applyFill="1" applyBorder="1" applyAlignment="1">
      <alignment horizontal="center" vertical="center"/>
    </xf>
    <xf numFmtId="4" fontId="0" fillId="4" borderId="49" xfId="0" applyNumberFormat="1" applyFill="1" applyBorder="1" applyAlignment="1">
      <alignment horizontal="center" vertical="center"/>
    </xf>
    <xf numFmtId="0" fontId="0" fillId="0" borderId="24" xfId="0" applyBorder="1"/>
    <xf numFmtId="0" fontId="0" fillId="2" borderId="21" xfId="0" applyFill="1" applyBorder="1" applyAlignment="1">
      <alignment wrapText="1"/>
    </xf>
    <xf numFmtId="3" fontId="0" fillId="4" borderId="33" xfId="0" applyNumberFormat="1" applyFill="1" applyBorder="1" applyAlignment="1">
      <alignment horizontal="center" vertical="center"/>
    </xf>
    <xf numFmtId="3" fontId="0" fillId="4" borderId="48" xfId="0" applyNumberFormat="1" applyFill="1" applyBorder="1" applyAlignment="1">
      <alignment horizontal="center" vertical="center"/>
    </xf>
    <xf numFmtId="0" fontId="4" fillId="2" borderId="21" xfId="0" applyFont="1" applyFill="1" applyBorder="1" applyAlignment="1">
      <alignment horizontal="left" vertical="center"/>
    </xf>
    <xf numFmtId="0" fontId="9" fillId="2" borderId="33" xfId="0" applyFont="1" applyFill="1" applyBorder="1" applyAlignment="1">
      <alignment horizontal="center" vertical="center" wrapText="1"/>
    </xf>
    <xf numFmtId="0" fontId="0" fillId="2" borderId="45" xfId="0" applyFill="1" applyBorder="1"/>
    <xf numFmtId="3" fontId="7" fillId="0" borderId="48" xfId="0" applyNumberFormat="1" applyFont="1" applyBorder="1" applyAlignment="1" applyProtection="1">
      <alignment horizontal="center"/>
      <protection locked="0"/>
    </xf>
    <xf numFmtId="0" fontId="0" fillId="2" borderId="52" xfId="0" applyFill="1" applyBorder="1"/>
    <xf numFmtId="3" fontId="7" fillId="0" borderId="55" xfId="0" applyNumberFormat="1" applyFont="1" applyBorder="1" applyAlignment="1" applyProtection="1">
      <alignment horizontal="center"/>
      <protection locked="0"/>
    </xf>
    <xf numFmtId="0" fontId="4" fillId="2" borderId="33" xfId="0" applyFont="1" applyFill="1" applyBorder="1" applyAlignment="1">
      <alignment horizontal="center" vertical="top"/>
    </xf>
    <xf numFmtId="0" fontId="0" fillId="2" borderId="47" xfId="0" applyFill="1" applyBorder="1" applyAlignment="1">
      <alignment vertical="top"/>
    </xf>
    <xf numFmtId="0" fontId="7" fillId="0" borderId="24" xfId="0" applyFont="1" applyBorder="1" applyAlignment="1" applyProtection="1">
      <alignment vertical="top" wrapText="1"/>
      <protection locked="0"/>
    </xf>
    <xf numFmtId="0" fontId="0" fillId="2" borderId="52" xfId="0" applyFill="1" applyBorder="1" applyAlignment="1">
      <alignment vertical="top"/>
    </xf>
    <xf numFmtId="0" fontId="7" fillId="0" borderId="55" xfId="0" applyFont="1" applyBorder="1" applyAlignment="1" applyProtection="1">
      <alignment vertical="top" wrapText="1"/>
      <protection locked="0"/>
    </xf>
    <xf numFmtId="0" fontId="9" fillId="2" borderId="21" xfId="0" applyFont="1" applyFill="1" applyBorder="1" applyAlignment="1">
      <alignment horizontal="center" vertical="center" wrapText="1"/>
    </xf>
    <xf numFmtId="0" fontId="29" fillId="2" borderId="21" xfId="0" applyFont="1" applyFill="1" applyBorder="1" applyAlignment="1">
      <alignment horizontal="center" vertical="top" wrapText="1"/>
    </xf>
    <xf numFmtId="0" fontId="23" fillId="2" borderId="33" xfId="0" applyFont="1" applyFill="1" applyBorder="1" applyAlignment="1">
      <alignment horizontal="center" vertical="top" wrapText="1"/>
    </xf>
    <xf numFmtId="0" fontId="13" fillId="2" borderId="47" xfId="0" applyFont="1" applyFill="1" applyBorder="1" applyAlignment="1">
      <alignment horizontal="left" vertical="top"/>
    </xf>
    <xf numFmtId="0" fontId="7" fillId="4" borderId="24" xfId="0" applyFont="1" applyFill="1" applyBorder="1" applyAlignment="1">
      <alignment horizontal="center" vertical="top" wrapText="1"/>
    </xf>
    <xf numFmtId="0" fontId="7" fillId="4" borderId="24" xfId="0" applyFont="1" applyFill="1" applyBorder="1" applyAlignment="1">
      <alignment horizontal="center" vertical="top"/>
    </xf>
    <xf numFmtId="0" fontId="13" fillId="2" borderId="21" xfId="0" applyFont="1" applyFill="1" applyBorder="1" applyAlignment="1">
      <alignment horizontal="left" vertical="top" wrapText="1"/>
    </xf>
    <xf numFmtId="3" fontId="0" fillId="4" borderId="33" xfId="0" applyNumberFormat="1" applyFill="1" applyBorder="1" applyAlignment="1">
      <alignment horizontal="center" vertical="top" wrapText="1"/>
    </xf>
    <xf numFmtId="0" fontId="29" fillId="2" borderId="21" xfId="0" applyFont="1" applyFill="1" applyBorder="1" applyAlignment="1">
      <alignment horizontal="center" vertical="top"/>
    </xf>
    <xf numFmtId="0" fontId="23" fillId="2" borderId="33" xfId="0" applyFont="1" applyFill="1" applyBorder="1" applyAlignment="1">
      <alignment horizontal="center" vertical="top"/>
    </xf>
    <xf numFmtId="0" fontId="13" fillId="2" borderId="21" xfId="0" applyFont="1" applyFill="1" applyBorder="1" applyAlignment="1">
      <alignment horizontal="left" vertical="top"/>
    </xf>
    <xf numFmtId="0" fontId="0" fillId="4" borderId="33" xfId="0" applyFill="1" applyBorder="1" applyAlignment="1">
      <alignment horizontal="center" vertical="top"/>
    </xf>
    <xf numFmtId="0" fontId="0" fillId="4" borderId="24" xfId="0" applyFill="1" applyBorder="1" applyAlignment="1">
      <alignment horizontal="center" vertical="top"/>
    </xf>
    <xf numFmtId="0" fontId="0" fillId="2" borderId="33" xfId="0" applyFill="1" applyBorder="1" applyAlignment="1">
      <alignment horizontal="center" vertical="top"/>
    </xf>
    <xf numFmtId="0" fontId="17" fillId="0" borderId="24" xfId="0" applyFont="1" applyBorder="1" applyAlignment="1" applyProtection="1">
      <alignment horizontal="center" vertical="top"/>
      <protection locked="0"/>
    </xf>
    <xf numFmtId="0" fontId="7" fillId="4" borderId="22" xfId="0" applyFont="1" applyFill="1" applyBorder="1" applyAlignment="1">
      <alignment horizontal="center" vertical="top"/>
    </xf>
    <xf numFmtId="1" fontId="0" fillId="4" borderId="22" xfId="0" applyNumberFormat="1" applyFill="1" applyBorder="1" applyAlignment="1">
      <alignment horizontal="center" vertical="top"/>
    </xf>
    <xf numFmtId="0" fontId="1" fillId="0" borderId="24" xfId="0" applyFont="1" applyBorder="1" applyAlignment="1" applyProtection="1">
      <alignment horizontal="center" vertical="top"/>
      <protection locked="0"/>
    </xf>
    <xf numFmtId="0" fontId="13" fillId="4" borderId="45" xfId="0" applyFont="1" applyFill="1" applyBorder="1" applyAlignment="1">
      <alignment horizontal="left" vertical="top"/>
    </xf>
    <xf numFmtId="0" fontId="13" fillId="4" borderId="47" xfId="0" applyFont="1" applyFill="1" applyBorder="1" applyAlignment="1">
      <alignment horizontal="left" vertical="top"/>
    </xf>
    <xf numFmtId="0" fontId="13" fillId="4" borderId="52" xfId="0" applyFont="1" applyFill="1" applyBorder="1" applyAlignment="1">
      <alignment horizontal="left" vertical="top"/>
    </xf>
    <xf numFmtId="0" fontId="0" fillId="4" borderId="55" xfId="0" applyFill="1" applyBorder="1" applyAlignment="1">
      <alignment horizontal="center" vertical="top"/>
    </xf>
    <xf numFmtId="0" fontId="4"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center" wrapText="1"/>
    </xf>
    <xf numFmtId="0" fontId="4" fillId="5" borderId="1" xfId="0" applyFont="1" applyFill="1" applyBorder="1" applyAlignment="1">
      <alignment horizontal="center" vertical="top" wrapText="1"/>
    </xf>
    <xf numFmtId="0" fontId="1" fillId="0" borderId="1" xfId="0" applyFont="1" applyBorder="1" applyAlignment="1">
      <alignment horizontal="center" vertical="top"/>
    </xf>
    <xf numFmtId="0" fontId="0" fillId="8" borderId="1" xfId="0" applyFill="1" applyBorder="1" applyAlignment="1">
      <alignment horizontal="center" vertical="top"/>
    </xf>
    <xf numFmtId="0" fontId="0" fillId="2" borderId="21" xfId="0" applyFill="1" applyBorder="1" applyAlignment="1">
      <alignment vertical="top"/>
    </xf>
    <xf numFmtId="4" fontId="7" fillId="4" borderId="22" xfId="0" applyNumberFormat="1" applyFont="1" applyFill="1" applyBorder="1" applyAlignment="1">
      <alignment horizontal="center" vertical="top"/>
    </xf>
    <xf numFmtId="0" fontId="4" fillId="2" borderId="21" xfId="0" applyFont="1" applyFill="1" applyBorder="1" applyAlignment="1">
      <alignment vertical="top"/>
    </xf>
    <xf numFmtId="4" fontId="4" fillId="4" borderId="22" xfId="0" applyNumberFormat="1" applyFont="1" applyFill="1" applyBorder="1" applyAlignment="1">
      <alignment horizontal="center" vertical="top"/>
    </xf>
    <xf numFmtId="0" fontId="4" fillId="2" borderId="25" xfId="0" applyFont="1" applyFill="1" applyBorder="1" applyAlignment="1">
      <alignment vertical="top"/>
    </xf>
    <xf numFmtId="0" fontId="0" fillId="2" borderId="26" xfId="0" applyFill="1" applyBorder="1" applyAlignment="1">
      <alignment vertical="top"/>
    </xf>
    <xf numFmtId="1" fontId="4" fillId="4" borderId="26" xfId="0" applyNumberFormat="1" applyFont="1" applyFill="1" applyBorder="1" applyAlignment="1">
      <alignment horizontal="center" vertical="top"/>
    </xf>
    <xf numFmtId="0" fontId="4" fillId="9" borderId="1" xfId="0" applyFont="1" applyFill="1" applyBorder="1" applyAlignment="1">
      <alignment horizontal="center" vertical="top" wrapText="1"/>
    </xf>
    <xf numFmtId="0" fontId="7" fillId="7" borderId="1" xfId="0" applyFont="1" applyFill="1" applyBorder="1" applyAlignment="1">
      <alignment horizontal="left" vertical="top" wrapText="1"/>
    </xf>
    <xf numFmtId="0" fontId="4" fillId="2" borderId="11" xfId="0" applyFont="1" applyFill="1" applyBorder="1" applyAlignment="1">
      <alignment horizontal="center" vertical="top"/>
    </xf>
    <xf numFmtId="0" fontId="4" fillId="2" borderId="12" xfId="0" applyFont="1" applyFill="1" applyBorder="1" applyAlignment="1">
      <alignment horizontal="center" vertical="top"/>
    </xf>
    <xf numFmtId="0" fontId="33" fillId="2" borderId="1" xfId="0" applyFont="1" applyFill="1" applyBorder="1" applyAlignment="1">
      <alignment horizontal="center" vertical="top" wrapText="1"/>
    </xf>
    <xf numFmtId="0" fontId="13" fillId="5" borderId="1" xfId="0" applyFont="1" applyFill="1" applyBorder="1" applyAlignment="1" applyProtection="1">
      <alignment horizontal="center" vertical="top" wrapText="1"/>
      <protection locked="0"/>
    </xf>
    <xf numFmtId="0" fontId="13" fillId="5" borderId="1" xfId="0" applyFont="1" applyFill="1" applyBorder="1" applyAlignment="1" applyProtection="1">
      <alignment horizontal="center" vertical="top"/>
      <protection locked="0"/>
    </xf>
    <xf numFmtId="4" fontId="13" fillId="0" borderId="1" xfId="0" applyNumberFormat="1" applyFont="1" applyBorder="1" applyAlignment="1" applyProtection="1">
      <alignment horizontal="center" vertical="top" wrapText="1"/>
      <protection locked="0"/>
    </xf>
    <xf numFmtId="3" fontId="13" fillId="0" borderId="1" xfId="0" applyNumberFormat="1" applyFont="1" applyBorder="1" applyAlignment="1" applyProtection="1">
      <alignment horizontal="center" vertical="top" wrapText="1"/>
      <protection locked="0"/>
    </xf>
    <xf numFmtId="0" fontId="13" fillId="5" borderId="15" xfId="0" applyFont="1" applyFill="1" applyBorder="1" applyAlignment="1" applyProtection="1">
      <alignment horizontal="center" vertical="top" wrapText="1"/>
      <protection locked="0"/>
    </xf>
    <xf numFmtId="0" fontId="13" fillId="5" borderId="14" xfId="0" applyFont="1" applyFill="1" applyBorder="1" applyAlignment="1" applyProtection="1">
      <alignment horizontal="center" vertical="top" wrapText="1"/>
      <protection locked="0"/>
    </xf>
    <xf numFmtId="0" fontId="13" fillId="5" borderId="7" xfId="0" applyFont="1" applyFill="1" applyBorder="1" applyAlignment="1" applyProtection="1">
      <alignment horizontal="center" vertical="top" wrapText="1"/>
      <protection locked="0"/>
    </xf>
    <xf numFmtId="0" fontId="13" fillId="2" borderId="12" xfId="0" applyFont="1" applyFill="1" applyBorder="1" applyAlignment="1">
      <alignment vertical="top" wrapText="1"/>
    </xf>
    <xf numFmtId="0" fontId="13" fillId="5" borderId="9" xfId="0" applyFont="1" applyFill="1" applyBorder="1" applyAlignment="1" applyProtection="1">
      <alignment horizontal="center" vertical="top" wrapText="1"/>
      <protection locked="0"/>
    </xf>
    <xf numFmtId="0" fontId="4" fillId="7" borderId="1" xfId="0" applyFont="1" applyFill="1" applyBorder="1" applyAlignment="1">
      <alignment vertical="top" wrapText="1"/>
    </xf>
    <xf numFmtId="0" fontId="0" fillId="7" borderId="1" xfId="0" applyFill="1" applyBorder="1" applyAlignment="1">
      <alignment wrapText="1"/>
    </xf>
    <xf numFmtId="0" fontId="7" fillId="0" borderId="0" xfId="0" applyFont="1" applyAlignment="1">
      <alignment wrapText="1"/>
    </xf>
    <xf numFmtId="0" fontId="4" fillId="0" borderId="0" xfId="0" applyFont="1" applyAlignment="1">
      <alignment vertical="top"/>
    </xf>
    <xf numFmtId="0" fontId="36" fillId="10" borderId="1" xfId="0" applyFont="1" applyFill="1" applyBorder="1" applyAlignment="1">
      <alignment horizontal="center" vertical="top" wrapText="1"/>
    </xf>
    <xf numFmtId="0" fontId="4" fillId="7" borderId="1" xfId="0" applyFont="1" applyFill="1" applyBorder="1" applyAlignment="1">
      <alignment wrapText="1"/>
    </xf>
    <xf numFmtId="0" fontId="14" fillId="7" borderId="1" xfId="0" applyFont="1" applyFill="1" applyBorder="1" applyAlignment="1">
      <alignment vertical="top"/>
    </xf>
    <xf numFmtId="0" fontId="0" fillId="2" borderId="12" xfId="0" applyFill="1" applyBorder="1" applyAlignment="1">
      <alignment horizontal="center"/>
    </xf>
    <xf numFmtId="0" fontId="4" fillId="7" borderId="1" xfId="0" applyFont="1" applyFill="1" applyBorder="1"/>
    <xf numFmtId="0" fontId="0" fillId="7" borderId="0" xfId="0" applyFill="1" applyAlignment="1">
      <alignment vertical="top"/>
    </xf>
    <xf numFmtId="0" fontId="0" fillId="7" borderId="0" xfId="0" applyFill="1"/>
    <xf numFmtId="0" fontId="10" fillId="0" borderId="0" xfId="0" applyFont="1" applyAlignment="1">
      <alignment vertical="top"/>
    </xf>
    <xf numFmtId="0" fontId="13" fillId="4" borderId="1" xfId="0" applyFont="1" applyFill="1" applyBorder="1" applyAlignment="1" applyProtection="1">
      <alignment vertical="top" wrapText="1"/>
      <protection locked="0"/>
    </xf>
    <xf numFmtId="0" fontId="30" fillId="0" borderId="0" xfId="0" applyFont="1" applyAlignment="1">
      <alignment horizontal="left" vertical="top"/>
    </xf>
    <xf numFmtId="0" fontId="13" fillId="2" borderId="13" xfId="0" applyFont="1" applyFill="1" applyBorder="1" applyAlignment="1">
      <alignment vertical="top" wrapText="1"/>
    </xf>
    <xf numFmtId="0" fontId="13" fillId="2" borderId="13" xfId="0" applyFont="1" applyFill="1" applyBorder="1" applyAlignment="1">
      <alignment horizontal="center" vertical="top"/>
    </xf>
    <xf numFmtId="0" fontId="0" fillId="2" borderId="18" xfId="0" applyFill="1" applyBorder="1" applyAlignment="1">
      <alignment vertical="top"/>
    </xf>
    <xf numFmtId="0" fontId="14" fillId="2" borderId="19" xfId="0" applyFont="1" applyFill="1" applyBorder="1" applyAlignment="1">
      <alignment horizontal="center" vertical="center" wrapText="1"/>
    </xf>
    <xf numFmtId="0" fontId="14" fillId="2" borderId="30" xfId="0" applyFont="1" applyFill="1" applyBorder="1" applyAlignment="1">
      <alignment horizontal="center" vertical="top" wrapText="1"/>
    </xf>
    <xf numFmtId="0" fontId="4" fillId="2" borderId="20" xfId="0" applyFont="1" applyFill="1" applyBorder="1" applyAlignment="1">
      <alignment horizontal="center" vertical="top" wrapText="1"/>
    </xf>
    <xf numFmtId="0" fontId="0" fillId="4" borderId="56" xfId="0" applyFill="1" applyBorder="1" applyAlignment="1">
      <alignment horizontal="center" vertical="top"/>
    </xf>
    <xf numFmtId="0" fontId="0" fillId="2" borderId="45" xfId="0" applyFill="1" applyBorder="1" applyAlignment="1">
      <alignment vertical="top"/>
    </xf>
    <xf numFmtId="0" fontId="0" fillId="4" borderId="58" xfId="0" applyFill="1" applyBorder="1" applyAlignment="1">
      <alignment horizontal="center" vertical="top"/>
    </xf>
    <xf numFmtId="0" fontId="13" fillId="0" borderId="60" xfId="0" applyFont="1" applyBorder="1" applyAlignment="1" applyProtection="1">
      <alignment horizontal="center" vertical="top"/>
      <protection locked="0"/>
    </xf>
    <xf numFmtId="0" fontId="0" fillId="4" borderId="57" xfId="0" applyFill="1" applyBorder="1" applyAlignment="1">
      <alignment horizontal="center" vertical="top"/>
    </xf>
    <xf numFmtId="0" fontId="30" fillId="0" borderId="0" xfId="0" applyFont="1" applyAlignment="1">
      <alignment horizontal="center" vertical="top"/>
    </xf>
    <xf numFmtId="0" fontId="13" fillId="0" borderId="13" xfId="0" applyFont="1" applyBorder="1" applyAlignment="1" applyProtection="1">
      <alignment vertical="top" wrapText="1"/>
      <protection locked="0"/>
    </xf>
    <xf numFmtId="0" fontId="13" fillId="0" borderId="15" xfId="0" applyFont="1" applyBorder="1" applyAlignment="1" applyProtection="1">
      <alignment vertical="top" wrapText="1"/>
      <protection locked="0"/>
    </xf>
    <xf numFmtId="0" fontId="13" fillId="0" borderId="53" xfId="0" applyFont="1" applyBorder="1" applyAlignment="1" applyProtection="1">
      <alignment vertical="top" wrapText="1"/>
      <protection locked="0"/>
    </xf>
    <xf numFmtId="0" fontId="34" fillId="0" borderId="4" xfId="0" applyFont="1" applyBorder="1" applyAlignment="1">
      <alignment vertical="top" wrapText="1"/>
    </xf>
    <xf numFmtId="4" fontId="7" fillId="4" borderId="12" xfId="0" applyNumberFormat="1" applyFont="1" applyFill="1" applyBorder="1" applyAlignment="1">
      <alignment horizontal="center" vertical="top"/>
    </xf>
    <xf numFmtId="4" fontId="4" fillId="4" borderId="12" xfId="0" applyNumberFormat="1" applyFont="1" applyFill="1" applyBorder="1" applyAlignment="1">
      <alignment horizontal="center" vertical="top"/>
    </xf>
    <xf numFmtId="0" fontId="4" fillId="4" borderId="12" xfId="0" applyFont="1" applyFill="1" applyBorder="1" applyAlignment="1">
      <alignment horizontal="center" vertical="top"/>
    </xf>
    <xf numFmtId="4" fontId="4" fillId="4" borderId="27" xfId="0" applyNumberFormat="1" applyFont="1" applyFill="1" applyBorder="1" applyAlignment="1">
      <alignment horizontal="center" vertical="top"/>
    </xf>
    <xf numFmtId="0" fontId="0" fillId="7" borderId="12" xfId="0" applyFill="1" applyBorder="1" applyAlignment="1">
      <alignment horizontal="center" vertical="center" wrapText="1"/>
    </xf>
    <xf numFmtId="0" fontId="0" fillId="7" borderId="7" xfId="0" applyFill="1" applyBorder="1"/>
    <xf numFmtId="0" fontId="0" fillId="7" borderId="9" xfId="0" applyFill="1" applyBorder="1"/>
    <xf numFmtId="0" fontId="9" fillId="2" borderId="18" xfId="0" applyFont="1" applyFill="1" applyBorder="1" applyAlignment="1">
      <alignment horizontal="center"/>
    </xf>
    <xf numFmtId="3" fontId="9" fillId="6" borderId="1" xfId="0" applyNumberFormat="1" applyFont="1" applyFill="1" applyBorder="1" applyAlignment="1">
      <alignment vertical="top"/>
    </xf>
    <xf numFmtId="0" fontId="9" fillId="6" borderId="1" xfId="0" applyFont="1" applyFill="1" applyBorder="1" applyAlignment="1">
      <alignment vertical="top"/>
    </xf>
    <xf numFmtId="3" fontId="9" fillId="0" borderId="1" xfId="0" applyNumberFormat="1" applyFont="1" applyBorder="1" applyAlignment="1">
      <alignment horizontal="center" vertical="top"/>
    </xf>
    <xf numFmtId="4" fontId="9" fillId="0" borderId="1" xfId="0" applyNumberFormat="1" applyFont="1" applyBorder="1" applyAlignment="1">
      <alignment horizontal="center" vertical="top"/>
    </xf>
    <xf numFmtId="0" fontId="30" fillId="2" borderId="14" xfId="0" applyFont="1" applyFill="1" applyBorder="1" applyAlignment="1">
      <alignment horizontal="left" vertical="top"/>
    </xf>
    <xf numFmtId="0" fontId="30" fillId="2" borderId="1" xfId="0" applyFont="1" applyFill="1" applyBorder="1" applyAlignment="1">
      <alignment horizontal="left" vertical="top" wrapText="1"/>
    </xf>
    <xf numFmtId="0" fontId="30" fillId="2" borderId="1" xfId="0" applyFont="1" applyFill="1" applyBorder="1" applyAlignment="1">
      <alignment horizontal="left" vertical="top"/>
    </xf>
    <xf numFmtId="0" fontId="9" fillId="7" borderId="1" xfId="0" applyFont="1" applyFill="1" applyBorder="1" applyAlignment="1">
      <alignment horizontal="center"/>
    </xf>
    <xf numFmtId="0" fontId="4" fillId="2" borderId="18" xfId="0" applyFont="1" applyFill="1" applyBorder="1" applyAlignment="1">
      <alignment vertical="top" wrapText="1"/>
    </xf>
    <xf numFmtId="0" fontId="14" fillId="2" borderId="20" xfId="0" applyFont="1" applyFill="1" applyBorder="1" applyAlignment="1">
      <alignment horizontal="center" vertical="top"/>
    </xf>
    <xf numFmtId="0" fontId="13" fillId="4" borderId="22" xfId="0" applyFont="1" applyFill="1" applyBorder="1" applyAlignment="1">
      <alignment horizontal="center" vertical="top" wrapText="1"/>
    </xf>
    <xf numFmtId="0" fontId="13" fillId="0" borderId="22" xfId="0" applyFont="1" applyBorder="1" applyAlignment="1">
      <alignment horizontal="left" vertical="top" wrapText="1"/>
    </xf>
    <xf numFmtId="0" fontId="13" fillId="4" borderId="22" xfId="0" applyFont="1" applyFill="1" applyBorder="1" applyAlignment="1">
      <alignment horizontal="center" vertical="top"/>
    </xf>
    <xf numFmtId="0" fontId="13" fillId="5" borderId="22" xfId="0" applyFont="1" applyFill="1" applyBorder="1" applyAlignment="1">
      <alignment vertical="top" wrapText="1"/>
    </xf>
    <xf numFmtId="0" fontId="13" fillId="5" borderId="22" xfId="0" applyFont="1" applyFill="1" applyBorder="1" applyAlignment="1">
      <alignment vertical="top"/>
    </xf>
    <xf numFmtId="0" fontId="0" fillId="0" borderId="23" xfId="0" applyBorder="1" applyAlignment="1">
      <alignment vertical="top"/>
    </xf>
    <xf numFmtId="0" fontId="0" fillId="0" borderId="24" xfId="0" applyBorder="1" applyAlignment="1">
      <alignment vertical="top" wrapText="1"/>
    </xf>
    <xf numFmtId="0" fontId="4" fillId="2" borderId="21" xfId="0" applyFont="1" applyFill="1" applyBorder="1" applyAlignment="1">
      <alignment vertical="top" wrapText="1"/>
    </xf>
    <xf numFmtId="0" fontId="14" fillId="2" borderId="22" xfId="0" applyFont="1" applyFill="1" applyBorder="1" applyAlignment="1">
      <alignment horizontal="center" vertical="top"/>
    </xf>
    <xf numFmtId="0" fontId="13" fillId="5" borderId="27" xfId="0" applyFont="1" applyFill="1" applyBorder="1" applyAlignment="1">
      <alignment vertical="top"/>
    </xf>
    <xf numFmtId="0" fontId="0" fillId="5" borderId="1" xfId="0" applyFill="1" applyBorder="1" applyProtection="1">
      <protection locked="0"/>
    </xf>
    <xf numFmtId="0" fontId="9" fillId="2" borderId="1" xfId="0" applyFont="1" applyFill="1" applyBorder="1"/>
    <xf numFmtId="0" fontId="0" fillId="4" borderId="1" xfId="0" applyFill="1" applyBorder="1"/>
    <xf numFmtId="0" fontId="0" fillId="4" borderId="1" xfId="0" applyFill="1" applyBorder="1" applyAlignment="1">
      <alignment horizontal="center"/>
    </xf>
    <xf numFmtId="0" fontId="9" fillId="2" borderId="1" xfId="0" applyFont="1" applyFill="1" applyBorder="1" applyAlignment="1">
      <alignment horizontal="center" vertical="center"/>
    </xf>
    <xf numFmtId="0" fontId="7" fillId="5" borderId="1" xfId="0" applyFont="1" applyFill="1" applyBorder="1" applyAlignment="1" applyProtection="1">
      <alignment horizontal="center"/>
      <protection locked="0"/>
    </xf>
    <xf numFmtId="0" fontId="7" fillId="5" borderId="22" xfId="0" applyFont="1" applyFill="1" applyBorder="1" applyAlignment="1" applyProtection="1">
      <alignment horizontal="center"/>
      <protection locked="0"/>
    </xf>
    <xf numFmtId="0" fontId="9" fillId="2" borderId="25" xfId="0" applyFont="1" applyFill="1" applyBorder="1"/>
    <xf numFmtId="0" fontId="0" fillId="4" borderId="26" xfId="0" applyFill="1" applyBorder="1"/>
    <xf numFmtId="0" fontId="0" fillId="4" borderId="26" xfId="0" applyFill="1" applyBorder="1" applyAlignment="1">
      <alignment horizontal="center"/>
    </xf>
    <xf numFmtId="0" fontId="7" fillId="5" borderId="26" xfId="0" applyFont="1" applyFill="1" applyBorder="1" applyAlignment="1" applyProtection="1">
      <alignment horizontal="center"/>
      <protection locked="0"/>
    </xf>
    <xf numFmtId="0" fontId="7" fillId="5" borderId="27" xfId="0" applyFont="1" applyFill="1" applyBorder="1" applyAlignment="1" applyProtection="1">
      <alignment horizontal="center"/>
      <protection locked="0"/>
    </xf>
    <xf numFmtId="0" fontId="9" fillId="7" borderId="15" xfId="0" applyFont="1" applyFill="1" applyBorder="1" applyProtection="1">
      <protection locked="0"/>
    </xf>
    <xf numFmtId="0" fontId="37" fillId="4" borderId="1" xfId="0" applyFont="1" applyFill="1" applyBorder="1" applyAlignment="1">
      <alignment horizontal="center" vertical="center" wrapText="1"/>
    </xf>
    <xf numFmtId="0" fontId="4" fillId="2" borderId="18" xfId="0" applyFont="1" applyFill="1" applyBorder="1" applyAlignment="1">
      <alignment horizontal="center" vertical="top" wrapText="1"/>
    </xf>
    <xf numFmtId="0" fontId="14" fillId="2" borderId="20" xfId="0" applyFont="1" applyFill="1" applyBorder="1" applyAlignment="1" applyProtection="1">
      <alignment horizontal="center" vertical="top"/>
      <protection locked="0"/>
    </xf>
    <xf numFmtId="0" fontId="13" fillId="4" borderId="22" xfId="0" applyFont="1" applyFill="1" applyBorder="1" applyAlignment="1" applyProtection="1">
      <alignment horizontal="center" vertical="top" wrapText="1"/>
      <protection locked="0"/>
    </xf>
    <xf numFmtId="0" fontId="7" fillId="2" borderId="21" xfId="0" applyFont="1" applyFill="1" applyBorder="1" applyAlignment="1">
      <alignment vertical="top" wrapText="1"/>
    </xf>
    <xf numFmtId="0" fontId="13" fillId="5" borderId="22" xfId="0" applyFont="1" applyFill="1" applyBorder="1" applyAlignment="1" applyProtection="1">
      <alignment horizontal="center" vertical="top" wrapText="1"/>
      <protection locked="0"/>
    </xf>
    <xf numFmtId="0" fontId="13" fillId="2" borderId="21" xfId="0" applyFont="1" applyFill="1" applyBorder="1" applyAlignment="1">
      <alignment vertical="top" wrapText="1"/>
    </xf>
    <xf numFmtId="0" fontId="13" fillId="5" borderId="22" xfId="0" applyFont="1" applyFill="1" applyBorder="1" applyAlignment="1" applyProtection="1">
      <alignment horizontal="center" vertical="top"/>
      <protection locked="0"/>
    </xf>
    <xf numFmtId="0" fontId="14" fillId="2" borderId="21" xfId="0" applyFont="1" applyFill="1" applyBorder="1" applyAlignment="1">
      <alignment vertical="top" wrapText="1"/>
    </xf>
    <xf numFmtId="0" fontId="13" fillId="2" borderId="22" xfId="0" applyFont="1" applyFill="1" applyBorder="1" applyAlignment="1" applyProtection="1">
      <alignment vertical="top" wrapText="1"/>
      <protection locked="0"/>
    </xf>
    <xf numFmtId="0" fontId="13" fillId="0" borderId="22" xfId="0" applyFont="1" applyBorder="1" applyAlignment="1" applyProtection="1">
      <alignment horizontal="left" vertical="top" wrapText="1"/>
      <protection locked="0"/>
    </xf>
    <xf numFmtId="4" fontId="13" fillId="0" borderId="22" xfId="0" applyNumberFormat="1" applyFont="1" applyBorder="1" applyAlignment="1" applyProtection="1">
      <alignment horizontal="center" vertical="top" wrapText="1"/>
      <protection locked="0"/>
    </xf>
    <xf numFmtId="3" fontId="13" fillId="0" borderId="22" xfId="0" applyNumberFormat="1" applyFont="1" applyBorder="1" applyAlignment="1" applyProtection="1">
      <alignment horizontal="center" vertical="top" wrapText="1"/>
      <protection locked="0"/>
    </xf>
    <xf numFmtId="0" fontId="12" fillId="2" borderId="21" xfId="0" applyFont="1" applyFill="1" applyBorder="1" applyAlignment="1">
      <alignment vertical="top" wrapText="1"/>
    </xf>
    <xf numFmtId="0" fontId="0" fillId="2" borderId="47" xfId="0" applyFill="1" applyBorder="1" applyAlignment="1">
      <alignment vertical="top" wrapText="1"/>
    </xf>
    <xf numFmtId="0" fontId="13" fillId="5" borderId="56" xfId="0" applyFont="1" applyFill="1" applyBorder="1" applyAlignment="1" applyProtection="1">
      <alignment horizontal="center" vertical="top" wrapText="1"/>
      <protection locked="0"/>
    </xf>
    <xf numFmtId="0" fontId="0" fillId="2" borderId="46" xfId="0" applyFill="1" applyBorder="1" applyAlignment="1">
      <alignment vertical="top" wrapText="1"/>
    </xf>
    <xf numFmtId="0" fontId="13" fillId="5" borderId="38" xfId="0" applyFont="1" applyFill="1" applyBorder="1" applyAlignment="1" applyProtection="1">
      <alignment horizontal="center" vertical="top" wrapText="1"/>
      <protection locked="0"/>
    </xf>
    <xf numFmtId="0" fontId="13" fillId="0" borderId="24" xfId="0" applyFont="1" applyBorder="1" applyAlignment="1" applyProtection="1">
      <alignment vertical="top" wrapText="1"/>
      <protection locked="0"/>
    </xf>
    <xf numFmtId="0" fontId="14" fillId="2" borderId="22" xfId="0" applyFont="1" applyFill="1" applyBorder="1" applyAlignment="1" applyProtection="1">
      <alignment horizontal="center" vertical="top"/>
      <protection locked="0"/>
    </xf>
    <xf numFmtId="0" fontId="13" fillId="5" borderId="24" xfId="0" applyFont="1" applyFill="1" applyBorder="1" applyAlignment="1" applyProtection="1">
      <alignment horizontal="center" vertical="top" wrapText="1"/>
      <protection locked="0"/>
    </xf>
    <xf numFmtId="0" fontId="13" fillId="2" borderId="33" xfId="0" applyFont="1" applyFill="1" applyBorder="1" applyAlignment="1" applyProtection="1">
      <alignment vertical="top" wrapText="1"/>
      <protection locked="0"/>
    </xf>
    <xf numFmtId="0" fontId="13" fillId="5" borderId="49" xfId="0" applyFont="1" applyFill="1" applyBorder="1" applyAlignment="1" applyProtection="1">
      <alignment horizontal="center" vertical="top" wrapText="1"/>
      <protection locked="0"/>
    </xf>
    <xf numFmtId="0" fontId="13" fillId="2" borderId="25" xfId="0" applyFont="1" applyFill="1" applyBorder="1" applyAlignment="1">
      <alignment vertical="top" wrapText="1"/>
    </xf>
    <xf numFmtId="0" fontId="13" fillId="5" borderId="27" xfId="0" applyFont="1" applyFill="1" applyBorder="1" applyAlignment="1" applyProtection="1">
      <alignment horizontal="center" vertical="top" wrapText="1"/>
      <protection locked="0"/>
    </xf>
    <xf numFmtId="0" fontId="9" fillId="2" borderId="1" xfId="0" applyFont="1" applyFill="1" applyBorder="1" applyAlignment="1">
      <alignment vertical="top"/>
    </xf>
    <xf numFmtId="4" fontId="7" fillId="0" borderId="1" xfId="0" applyNumberFormat="1" applyFont="1" applyBorder="1" applyAlignment="1" applyProtection="1">
      <alignment vertical="top"/>
      <protection locked="0"/>
    </xf>
    <xf numFmtId="4" fontId="0" fillId="2" borderId="1" xfId="0" applyNumberFormat="1" applyFill="1" applyBorder="1" applyAlignment="1">
      <alignment vertical="top"/>
    </xf>
    <xf numFmtId="4" fontId="0" fillId="2" borderId="13" xfId="0" applyNumberFormat="1" applyFill="1" applyBorder="1" applyAlignment="1">
      <alignment vertical="top"/>
    </xf>
    <xf numFmtId="0" fontId="4" fillId="0" borderId="4" xfId="0" applyFont="1" applyBorder="1" applyAlignment="1">
      <alignment vertical="top"/>
    </xf>
    <xf numFmtId="0" fontId="14" fillId="2" borderId="1" xfId="0" applyFont="1" applyFill="1" applyBorder="1" applyAlignment="1">
      <alignment horizontal="center" vertical="top" wrapText="1"/>
    </xf>
    <xf numFmtId="0" fontId="13" fillId="2" borderId="20" xfId="0" applyFont="1" applyFill="1" applyBorder="1" applyAlignment="1">
      <alignment horizontal="center" vertical="top" wrapText="1"/>
    </xf>
    <xf numFmtId="0" fontId="14" fillId="2" borderId="21" xfId="0" applyFont="1" applyFill="1" applyBorder="1" applyAlignment="1">
      <alignment horizontal="center" vertical="top" wrapText="1"/>
    </xf>
    <xf numFmtId="0" fontId="14" fillId="2" borderId="22" xfId="0" applyFont="1" applyFill="1" applyBorder="1" applyAlignment="1">
      <alignment horizontal="center" vertical="top" wrapText="1"/>
    </xf>
    <xf numFmtId="0" fontId="13" fillId="2" borderId="21" xfId="0" applyFont="1" applyFill="1" applyBorder="1" applyAlignment="1">
      <alignment vertical="top"/>
    </xf>
    <xf numFmtId="0" fontId="13" fillId="0" borderId="22" xfId="0" applyFont="1" applyBorder="1" applyAlignment="1" applyProtection="1">
      <alignment vertical="top" wrapText="1"/>
      <protection locked="0"/>
    </xf>
    <xf numFmtId="0" fontId="13" fillId="2" borderId="25" xfId="0" applyFont="1" applyFill="1" applyBorder="1" applyAlignment="1">
      <alignment vertical="top"/>
    </xf>
    <xf numFmtId="0" fontId="13" fillId="4" borderId="26" xfId="0" applyFont="1" applyFill="1" applyBorder="1" applyAlignment="1">
      <alignment vertical="top" wrapText="1"/>
    </xf>
    <xf numFmtId="0" fontId="13" fillId="0" borderId="27" xfId="0" applyFont="1" applyBorder="1" applyAlignment="1" applyProtection="1">
      <alignment vertical="top" wrapText="1"/>
      <protection locked="0"/>
    </xf>
    <xf numFmtId="0" fontId="4" fillId="2"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9" fillId="0" borderId="1" xfId="0" applyFont="1" applyBorder="1" applyProtection="1">
      <protection locked="0"/>
    </xf>
    <xf numFmtId="0" fontId="6" fillId="2" borderId="21" xfId="0" applyFont="1" applyFill="1" applyBorder="1" applyAlignment="1">
      <alignment horizontal="center" wrapText="1"/>
    </xf>
    <xf numFmtId="0" fontId="4" fillId="2" borderId="21" xfId="0" applyFont="1" applyFill="1" applyBorder="1" applyAlignment="1">
      <alignment horizontal="center" vertical="center"/>
    </xf>
    <xf numFmtId="0" fontId="20" fillId="4" borderId="22" xfId="0" applyFont="1" applyFill="1" applyBorder="1" applyAlignment="1">
      <alignment horizontal="center" vertical="center" wrapText="1"/>
    </xf>
    <xf numFmtId="0" fontId="9" fillId="0" borderId="22" xfId="0" applyFont="1" applyBorder="1" applyProtection="1">
      <protection locked="0"/>
    </xf>
    <xf numFmtId="0" fontId="0" fillId="2" borderId="25" xfId="0" applyFill="1" applyBorder="1" applyAlignment="1">
      <alignment wrapText="1"/>
    </xf>
    <xf numFmtId="0" fontId="0" fillId="4" borderId="26" xfId="0" applyFill="1" applyBorder="1" applyAlignment="1">
      <alignment horizontal="center" wrapText="1"/>
    </xf>
    <xf numFmtId="0" fontId="9" fillId="0" borderId="26" xfId="0" applyFont="1" applyBorder="1" applyProtection="1">
      <protection locked="0"/>
    </xf>
    <xf numFmtId="0" fontId="9" fillId="0" borderId="27" xfId="0" applyFont="1" applyBorder="1" applyProtection="1">
      <protection locked="0"/>
    </xf>
    <xf numFmtId="0" fontId="0" fillId="0" borderId="0" xfId="0" applyAlignment="1" applyProtection="1">
      <alignment horizontal="left" wrapText="1"/>
      <protection locked="0"/>
    </xf>
    <xf numFmtId="0" fontId="4" fillId="0" borderId="21" xfId="0" applyFont="1" applyBorder="1"/>
    <xf numFmtId="0" fontId="4" fillId="0" borderId="22" xfId="0" applyFont="1" applyBorder="1" applyAlignment="1">
      <alignment horizontal="center"/>
    </xf>
    <xf numFmtId="0" fontId="0" fillId="2" borderId="22" xfId="0" applyFill="1" applyBorder="1" applyAlignment="1">
      <alignment horizontal="center"/>
    </xf>
    <xf numFmtId="0" fontId="0" fillId="0" borderId="21" xfId="0" applyBorder="1" applyAlignment="1">
      <alignment vertical="top" wrapText="1"/>
    </xf>
    <xf numFmtId="0" fontId="0" fillId="0" borderId="22" xfId="0" applyBorder="1" applyAlignment="1">
      <alignment horizontal="center"/>
    </xf>
    <xf numFmtId="3" fontId="0" fillId="0" borderId="22" xfId="0" applyNumberFormat="1" applyBorder="1" applyAlignment="1">
      <alignment horizontal="center"/>
    </xf>
    <xf numFmtId="0" fontId="0" fillId="0" borderId="25" xfId="0" applyBorder="1" applyAlignment="1">
      <alignment vertical="top" wrapText="1"/>
    </xf>
    <xf numFmtId="0" fontId="0" fillId="0" borderId="27" xfId="0" applyBorder="1" applyAlignment="1">
      <alignment horizontal="center"/>
    </xf>
    <xf numFmtId="0" fontId="0" fillId="11" borderId="1" xfId="0" applyFill="1" applyBorder="1" applyAlignment="1">
      <alignment horizontal="center" vertical="top"/>
    </xf>
    <xf numFmtId="0" fontId="7" fillId="0" borderId="5" xfId="0" applyFont="1" applyBorder="1" applyAlignment="1" applyProtection="1">
      <alignment horizontal="center"/>
      <protection locked="0"/>
    </xf>
    <xf numFmtId="0" fontId="13" fillId="0" borderId="1" xfId="0" applyFont="1" applyBorder="1" applyAlignment="1" applyProtection="1">
      <alignment vertical="top" wrapText="1"/>
      <protection locked="0"/>
    </xf>
    <xf numFmtId="0" fontId="9" fillId="4" borderId="1" xfId="0" applyFont="1" applyFill="1" applyBorder="1" applyAlignment="1">
      <alignment horizontal="center" vertical="top" wrapText="1"/>
    </xf>
    <xf numFmtId="0" fontId="2" fillId="2" borderId="13" xfId="0" applyFont="1" applyFill="1" applyBorder="1" applyAlignment="1">
      <alignment horizontal="left" vertical="center"/>
    </xf>
    <xf numFmtId="0" fontId="2" fillId="0" borderId="13" xfId="0" applyFont="1" applyBorder="1" applyAlignment="1">
      <alignment horizontal="left"/>
    </xf>
    <xf numFmtId="0" fontId="2" fillId="0" borderId="0" xfId="0" applyFont="1" applyAlignment="1" applyProtection="1">
      <alignment horizontal="left" wrapText="1"/>
      <protection locked="0"/>
    </xf>
    <xf numFmtId="0" fontId="3" fillId="0" borderId="0" xfId="0" applyFont="1" applyAlignment="1">
      <alignment horizontal="center"/>
    </xf>
    <xf numFmtId="0" fontId="34" fillId="0" borderId="61" xfId="0" applyFont="1" applyBorder="1" applyAlignment="1">
      <alignment horizontal="left" vertical="top" wrapText="1"/>
    </xf>
    <xf numFmtId="0" fontId="13" fillId="2" borderId="5" xfId="0" applyFont="1" applyFill="1" applyBorder="1" applyAlignment="1">
      <alignment horizontal="center"/>
    </xf>
    <xf numFmtId="0" fontId="13" fillId="2" borderId="7" xfId="0" applyFont="1" applyFill="1" applyBorder="1" applyAlignment="1">
      <alignment horizontal="center"/>
    </xf>
    <xf numFmtId="0" fontId="13" fillId="2" borderId="9" xfId="0" applyFont="1" applyFill="1" applyBorder="1" applyAlignment="1">
      <alignment horizontal="center"/>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0" fillId="2" borderId="16" xfId="0" applyFill="1" applyBorder="1" applyAlignment="1">
      <alignment horizontal="center" vertical="top" wrapText="1"/>
    </xf>
    <xf numFmtId="0" fontId="0" fillId="2" borderId="17" xfId="0" applyFill="1" applyBorder="1" applyAlignment="1">
      <alignment horizontal="center" vertical="top" wrapText="1"/>
    </xf>
    <xf numFmtId="0" fontId="19" fillId="2" borderId="62" xfId="0" applyFont="1" applyFill="1" applyBorder="1" applyAlignment="1">
      <alignment horizontal="center" wrapText="1"/>
    </xf>
    <xf numFmtId="0" fontId="26" fillId="4" borderId="3" xfId="0" applyFont="1" applyFill="1" applyBorder="1" applyAlignment="1">
      <alignment horizontal="center" vertical="top" wrapText="1"/>
    </xf>
    <xf numFmtId="0" fontId="26" fillId="4" borderId="4" xfId="0" applyFont="1" applyFill="1" applyBorder="1" applyAlignment="1">
      <alignment horizontal="center" vertical="top" wrapText="1"/>
    </xf>
    <xf numFmtId="0" fontId="26" fillId="4" borderId="48" xfId="0" applyFont="1" applyFill="1" applyBorder="1" applyAlignment="1">
      <alignment horizontal="center" vertical="top" wrapText="1"/>
    </xf>
    <xf numFmtId="0" fontId="26" fillId="4" borderId="6" xfId="0" applyFont="1" applyFill="1" applyBorder="1" applyAlignment="1">
      <alignment horizontal="center" vertical="top" wrapText="1"/>
    </xf>
    <xf numFmtId="0" fontId="26" fillId="4" borderId="0" xfId="0" applyFont="1" applyFill="1" applyAlignment="1">
      <alignment horizontal="center" vertical="top" wrapText="1"/>
    </xf>
    <xf numFmtId="0" fontId="26" fillId="4" borderId="24" xfId="0" applyFont="1" applyFill="1" applyBorder="1" applyAlignment="1">
      <alignment horizontal="center" vertical="top" wrapText="1"/>
    </xf>
    <xf numFmtId="0" fontId="26" fillId="4" borderId="8" xfId="0" applyFont="1" applyFill="1" applyBorder="1" applyAlignment="1">
      <alignment horizontal="center" vertical="top" wrapText="1"/>
    </xf>
    <xf numFmtId="0" fontId="26" fillId="4" borderId="2" xfId="0" applyFont="1" applyFill="1" applyBorder="1" applyAlignment="1">
      <alignment horizontal="center" vertical="top" wrapText="1"/>
    </xf>
    <xf numFmtId="0" fontId="26" fillId="4" borderId="49" xfId="0" applyFont="1" applyFill="1" applyBorder="1" applyAlignment="1">
      <alignment horizontal="center" vertical="top" wrapText="1"/>
    </xf>
    <xf numFmtId="0" fontId="13" fillId="2" borderId="13" xfId="0" applyFont="1" applyFill="1" applyBorder="1" applyAlignment="1">
      <alignment horizontal="center" vertical="top" wrapText="1"/>
    </xf>
    <xf numFmtId="0" fontId="13" fillId="2" borderId="14" xfId="0" applyFont="1" applyFill="1" applyBorder="1" applyAlignment="1">
      <alignment horizontal="center" vertical="top" wrapText="1"/>
    </xf>
    <xf numFmtId="0" fontId="4" fillId="2" borderId="10" xfId="0" applyFont="1" applyFill="1" applyBorder="1" applyAlignment="1">
      <alignment horizontal="center" vertical="top"/>
    </xf>
    <xf numFmtId="0" fontId="4" fillId="2" borderId="11" xfId="0" applyFont="1" applyFill="1" applyBorder="1" applyAlignment="1">
      <alignment horizontal="center" vertical="top"/>
    </xf>
    <xf numFmtId="0" fontId="4" fillId="2" borderId="33" xfId="0" applyFont="1" applyFill="1" applyBorder="1" applyAlignment="1">
      <alignment horizontal="center" vertical="top"/>
    </xf>
    <xf numFmtId="0" fontId="4" fillId="2" borderId="12" xfId="0" applyFont="1" applyFill="1" applyBorder="1" applyAlignment="1">
      <alignment horizontal="center" vertical="top"/>
    </xf>
    <xf numFmtId="0" fontId="0" fillId="2" borderId="38" xfId="0" applyFill="1" applyBorder="1" applyAlignment="1">
      <alignment horizontal="center" vertical="top"/>
    </xf>
    <xf numFmtId="0" fontId="0" fillId="2" borderId="22" xfId="0" applyFill="1" applyBorder="1" applyAlignment="1">
      <alignment horizontal="center" vertical="top"/>
    </xf>
    <xf numFmtId="0" fontId="0" fillId="7" borderId="35" xfId="0" applyFill="1" applyBorder="1" applyAlignment="1">
      <alignment horizontal="center" vertical="top"/>
    </xf>
    <xf numFmtId="0" fontId="0" fillId="7" borderId="36" xfId="0" applyFill="1" applyBorder="1" applyAlignment="1">
      <alignment horizontal="center" vertical="top"/>
    </xf>
    <xf numFmtId="0" fontId="0" fillId="7" borderId="37" xfId="0" applyFill="1" applyBorder="1" applyAlignment="1">
      <alignment horizontal="center" vertical="top"/>
    </xf>
    <xf numFmtId="0" fontId="4" fillId="2" borderId="11" xfId="0" applyFont="1" applyFill="1" applyBorder="1" applyAlignment="1">
      <alignment horizontal="center"/>
    </xf>
    <xf numFmtId="0" fontId="4" fillId="2" borderId="33" xfId="0" applyFont="1" applyFill="1" applyBorder="1" applyAlignment="1">
      <alignment horizontal="center"/>
    </xf>
    <xf numFmtId="0" fontId="7" fillId="0" borderId="4" xfId="0" applyFont="1" applyBorder="1" applyAlignment="1">
      <alignment horizontal="left" wrapText="1"/>
    </xf>
    <xf numFmtId="0" fontId="4" fillId="2" borderId="1" xfId="0" applyFont="1" applyFill="1" applyBorder="1" applyAlignment="1">
      <alignment horizontal="center" vertical="top"/>
    </xf>
  </cellXfs>
  <cellStyles count="2">
    <cellStyle name="Įprastas 2" xfId="1" xr:uid="{378CBB66-BEAD-4E73-BD97-FDD19A4F753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47"/>
  <sheetViews>
    <sheetView topLeftCell="A7" workbookViewId="0">
      <selection activeCell="D13" sqref="D13"/>
    </sheetView>
  </sheetViews>
  <sheetFormatPr defaultColWidth="9.109375" defaultRowHeight="14.4" x14ac:dyDescent="0.3"/>
  <cols>
    <col min="1" max="1" width="4.6640625" style="1" customWidth="1"/>
    <col min="2" max="2" width="8.6640625" style="41" customWidth="1"/>
    <col min="3" max="3" width="18.6640625" style="18" customWidth="1"/>
    <col min="4" max="4" width="45.6640625" style="1" customWidth="1"/>
    <col min="5" max="5" width="60.6640625" style="41" customWidth="1"/>
    <col min="6" max="6" width="15.6640625" style="18" hidden="1" customWidth="1"/>
    <col min="7" max="8" width="12.6640625" style="18" hidden="1" customWidth="1"/>
    <col min="9" max="9" width="15.6640625" style="18" hidden="1" customWidth="1"/>
    <col min="10" max="10" width="20.6640625" style="18" hidden="1" customWidth="1"/>
    <col min="11" max="11" width="15.6640625" style="570" hidden="1" customWidth="1"/>
    <col min="12" max="14" width="15.6640625" style="18" hidden="1" customWidth="1"/>
    <col min="15" max="16" width="15.6640625" style="1" customWidth="1"/>
    <col min="17" max="16384" width="9.109375" style="1"/>
  </cols>
  <sheetData>
    <row r="2" spans="3:4" ht="28.8" x14ac:dyDescent="0.3">
      <c r="C2" s="569" t="s">
        <v>1682</v>
      </c>
    </row>
    <row r="3" spans="3:4" x14ac:dyDescent="0.3">
      <c r="C3" s="177"/>
      <c r="D3" s="1" t="s">
        <v>1617</v>
      </c>
    </row>
    <row r="4" spans="3:4" x14ac:dyDescent="0.3">
      <c r="C4" s="178"/>
      <c r="D4" s="1" t="s">
        <v>1111</v>
      </c>
    </row>
    <row r="5" spans="3:4" x14ac:dyDescent="0.3">
      <c r="C5" s="179"/>
      <c r="D5" s="1" t="s">
        <v>1112</v>
      </c>
    </row>
    <row r="6" spans="3:4" x14ac:dyDescent="0.3">
      <c r="C6" s="259"/>
      <c r="D6" s="1" t="s">
        <v>1113</v>
      </c>
    </row>
    <row r="7" spans="3:4" x14ac:dyDescent="0.3">
      <c r="C7" s="180"/>
      <c r="D7" s="1" t="s">
        <v>1113</v>
      </c>
    </row>
    <row r="8" spans="3:4" x14ac:dyDescent="0.3">
      <c r="C8" s="201"/>
      <c r="D8" s="1" t="s">
        <v>1621</v>
      </c>
    </row>
    <row r="10" spans="3:4" ht="28.8" x14ac:dyDescent="0.3">
      <c r="C10" s="569" t="s">
        <v>1683</v>
      </c>
    </row>
    <row r="11" spans="3:4" x14ac:dyDescent="0.3">
      <c r="C11" s="177"/>
      <c r="D11" s="1" t="s">
        <v>1685</v>
      </c>
    </row>
    <row r="12" spans="3:4" x14ac:dyDescent="0.3">
      <c r="C12" s="726"/>
      <c r="D12" s="1" t="s">
        <v>1686</v>
      </c>
    </row>
    <row r="13" spans="3:4" x14ac:dyDescent="0.3">
      <c r="C13" s="574"/>
      <c r="D13" s="1" t="s">
        <v>1684</v>
      </c>
    </row>
    <row r="15" spans="3:4" x14ac:dyDescent="0.3">
      <c r="C15" s="181" t="s">
        <v>1618</v>
      </c>
    </row>
    <row r="16" spans="3:4" x14ac:dyDescent="0.3">
      <c r="C16" s="105" t="s">
        <v>1679</v>
      </c>
    </row>
    <row r="17" spans="2:16" x14ac:dyDescent="0.3">
      <c r="C17" s="105" t="s">
        <v>1680</v>
      </c>
    </row>
    <row r="18" spans="2:16" x14ac:dyDescent="0.3">
      <c r="C18" s="182" t="s">
        <v>1681</v>
      </c>
    </row>
    <row r="19" spans="2:16" x14ac:dyDescent="0.3">
      <c r="C19" s="182" t="s">
        <v>1619</v>
      </c>
    </row>
    <row r="20" spans="2:16" customFormat="1" x14ac:dyDescent="0.3">
      <c r="B20" s="168"/>
      <c r="C20" s="105" t="s">
        <v>1622</v>
      </c>
      <c r="E20" s="168"/>
      <c r="F20" s="8"/>
      <c r="G20" s="8"/>
      <c r="H20" s="8"/>
      <c r="I20" s="8"/>
      <c r="J20" s="8"/>
      <c r="K20" s="571"/>
      <c r="L20" s="8"/>
      <c r="M20" s="8"/>
      <c r="N20" s="8"/>
    </row>
    <row r="21" spans="2:16" customFormat="1" x14ac:dyDescent="0.3">
      <c r="B21" s="168"/>
      <c r="C21" s="105"/>
      <c r="E21" s="168"/>
      <c r="F21" s="8"/>
      <c r="G21" s="8"/>
      <c r="H21" s="8"/>
      <c r="I21" s="8"/>
      <c r="J21" s="8"/>
      <c r="K21" s="571"/>
      <c r="L21" s="8"/>
      <c r="M21" s="8"/>
      <c r="N21" s="8"/>
    </row>
    <row r="22" spans="2:16" customFormat="1" ht="18" x14ac:dyDescent="0.3">
      <c r="B22" s="609" t="s">
        <v>1642</v>
      </c>
      <c r="E22" s="168"/>
      <c r="F22" s="8"/>
      <c r="G22" s="8"/>
      <c r="H22" s="8"/>
      <c r="I22" s="8"/>
      <c r="J22" s="8"/>
      <c r="K22" s="571"/>
      <c r="L22" s="8"/>
      <c r="M22" s="8"/>
      <c r="N22" s="8"/>
    </row>
    <row r="23" spans="2:16" s="176" customFormat="1" ht="57.6" x14ac:dyDescent="0.3">
      <c r="B23" s="96" t="s">
        <v>1589</v>
      </c>
      <c r="C23" s="32" t="s">
        <v>1596</v>
      </c>
      <c r="D23" s="32" t="s">
        <v>1122</v>
      </c>
      <c r="E23" s="32" t="s">
        <v>1114</v>
      </c>
      <c r="F23" s="483" t="s">
        <v>1560</v>
      </c>
      <c r="G23" s="483" t="s">
        <v>1558</v>
      </c>
      <c r="H23" s="483" t="s">
        <v>1561</v>
      </c>
      <c r="I23" s="483" t="s">
        <v>1562</v>
      </c>
      <c r="J23" s="572" t="s">
        <v>1536</v>
      </c>
      <c r="K23" s="572" t="s">
        <v>1540</v>
      </c>
      <c r="L23" s="572" t="s">
        <v>1542</v>
      </c>
      <c r="M23" s="582" t="s">
        <v>1585</v>
      </c>
      <c r="N23" s="582" t="s">
        <v>1587</v>
      </c>
      <c r="O23" s="582" t="s">
        <v>1590</v>
      </c>
      <c r="P23" s="582" t="s">
        <v>1593</v>
      </c>
    </row>
    <row r="24" spans="2:16" ht="28.8" x14ac:dyDescent="0.3">
      <c r="B24" s="183">
        <v>1</v>
      </c>
      <c r="C24" s="184" t="s">
        <v>1580</v>
      </c>
      <c r="D24" s="184" t="str">
        <f>'1'!B5</f>
        <v>Apibendrinta informacija apie VVG teritoriją, VPS turinį ir rezultatus</v>
      </c>
      <c r="E24" s="184" t="s">
        <v>1546</v>
      </c>
      <c r="F24" s="185">
        <v>2</v>
      </c>
      <c r="G24" s="185" t="s">
        <v>1559</v>
      </c>
      <c r="H24" s="185">
        <v>6</v>
      </c>
      <c r="I24" s="185">
        <v>1</v>
      </c>
      <c r="J24" s="177" t="s">
        <v>1537</v>
      </c>
      <c r="K24" s="185">
        <v>1</v>
      </c>
      <c r="L24" s="177" t="s">
        <v>1543</v>
      </c>
      <c r="M24" s="177" t="s">
        <v>1544</v>
      </c>
      <c r="N24" s="177" t="s">
        <v>1588</v>
      </c>
      <c r="O24" s="503" t="s">
        <v>1591</v>
      </c>
      <c r="P24" s="184"/>
    </row>
    <row r="25" spans="2:16" ht="43.2" x14ac:dyDescent="0.3">
      <c r="B25" s="185">
        <v>2</v>
      </c>
      <c r="C25" s="184" t="s">
        <v>1581</v>
      </c>
      <c r="D25" s="184" t="str">
        <f>'2'!$B$1</f>
        <v>VVG teritorijos stiprybės, silpnybės, galimybės ir grėsmės (SSGG) ir jų sąsajos su VVG teritorijos poreikiais</v>
      </c>
      <c r="E25" s="184" t="s">
        <v>1547</v>
      </c>
      <c r="F25" s="185" t="s">
        <v>1568</v>
      </c>
      <c r="G25" s="185" t="s">
        <v>1559</v>
      </c>
      <c r="H25" s="185">
        <v>0</v>
      </c>
      <c r="I25" s="185" t="s">
        <v>1567</v>
      </c>
      <c r="J25" s="177" t="s">
        <v>1538</v>
      </c>
      <c r="K25" s="185" t="s">
        <v>1541</v>
      </c>
      <c r="L25" s="177" t="s">
        <v>1544</v>
      </c>
      <c r="M25" s="177" t="s">
        <v>1588</v>
      </c>
      <c r="N25" s="177" t="s">
        <v>1544</v>
      </c>
      <c r="O25" s="503" t="s">
        <v>1591</v>
      </c>
      <c r="P25" s="184" t="s">
        <v>1700</v>
      </c>
    </row>
    <row r="26" spans="2:16" ht="28.8" x14ac:dyDescent="0.3">
      <c r="B26" s="183">
        <v>3</v>
      </c>
      <c r="C26" s="184" t="s">
        <v>1580</v>
      </c>
      <c r="D26" s="184" t="str">
        <f>'3'!$B$1</f>
        <v>VVG teritorijos poreikiai</v>
      </c>
      <c r="E26" s="184" t="s">
        <v>1548</v>
      </c>
      <c r="F26" s="185" t="s">
        <v>1565</v>
      </c>
      <c r="G26" s="185" t="s">
        <v>1559</v>
      </c>
      <c r="H26" s="185">
        <v>0</v>
      </c>
      <c r="I26" s="185">
        <v>0</v>
      </c>
      <c r="J26" s="177" t="s">
        <v>1537</v>
      </c>
      <c r="K26" s="185">
        <v>1</v>
      </c>
      <c r="L26" s="177" t="s">
        <v>1543</v>
      </c>
      <c r="M26" s="177" t="s">
        <v>1544</v>
      </c>
      <c r="N26" s="177" t="s">
        <v>1544</v>
      </c>
      <c r="O26" s="503" t="s">
        <v>1591</v>
      </c>
      <c r="P26" s="184"/>
    </row>
    <row r="27" spans="2:16" ht="28.8" x14ac:dyDescent="0.3">
      <c r="B27" s="131">
        <v>4</v>
      </c>
      <c r="C27" s="184" t="s">
        <v>1582</v>
      </c>
      <c r="D27" s="184" t="str">
        <f>'4'!$B$1</f>
        <v>VVG teritorijos poreikių pagrindimas</v>
      </c>
      <c r="E27" s="488" t="s">
        <v>1118</v>
      </c>
      <c r="F27" s="183" t="s">
        <v>1598</v>
      </c>
      <c r="G27" s="183" t="s">
        <v>1563</v>
      </c>
      <c r="H27" s="183">
        <v>0</v>
      </c>
      <c r="I27" s="183" t="s">
        <v>1569</v>
      </c>
      <c r="J27" s="573" t="s">
        <v>1537</v>
      </c>
      <c r="K27" s="185" t="s">
        <v>1615</v>
      </c>
      <c r="L27" s="177" t="s">
        <v>1544</v>
      </c>
      <c r="M27" s="177" t="s">
        <v>1543</v>
      </c>
      <c r="N27" s="177" t="s">
        <v>1544</v>
      </c>
      <c r="O27" s="503" t="s">
        <v>1543</v>
      </c>
      <c r="P27" s="184"/>
    </row>
    <row r="28" spans="2:16" x14ac:dyDescent="0.3">
      <c r="B28" s="183">
        <v>5</v>
      </c>
      <c r="C28" s="184" t="s">
        <v>1580</v>
      </c>
      <c r="D28" s="184" t="str">
        <f>'5'!$B$1</f>
        <v>VVG teritorijai aktualūs BŽŪP tikslai</v>
      </c>
      <c r="E28" s="184" t="s">
        <v>1551</v>
      </c>
      <c r="F28" s="185">
        <v>0</v>
      </c>
      <c r="G28" s="185" t="s">
        <v>1564</v>
      </c>
      <c r="H28" s="185">
        <v>0</v>
      </c>
      <c r="I28" s="185">
        <v>10</v>
      </c>
      <c r="J28" s="177" t="s">
        <v>1538</v>
      </c>
      <c r="K28" s="185">
        <v>1</v>
      </c>
      <c r="L28" s="177" t="s">
        <v>1543</v>
      </c>
      <c r="M28" s="177" t="s">
        <v>1544</v>
      </c>
      <c r="N28" s="177" t="s">
        <v>1544</v>
      </c>
      <c r="O28" s="503" t="s">
        <v>1591</v>
      </c>
      <c r="P28" s="184"/>
    </row>
    <row r="29" spans="2:16" ht="28.8" x14ac:dyDescent="0.3">
      <c r="B29" s="185">
        <v>6</v>
      </c>
      <c r="C29" s="184" t="s">
        <v>1580</v>
      </c>
      <c r="D29" s="184" t="str">
        <f>'6'!$B$1</f>
        <v>VPS produkto ir rezultato rodikliai (VPS lygiu)</v>
      </c>
      <c r="E29" s="184" t="s">
        <v>1549</v>
      </c>
      <c r="F29" s="185" t="s">
        <v>1583</v>
      </c>
      <c r="G29" s="185" t="s">
        <v>1559</v>
      </c>
      <c r="H29" s="185">
        <v>2</v>
      </c>
      <c r="I29" s="185" t="s">
        <v>1583</v>
      </c>
      <c r="J29" s="177" t="s">
        <v>1538</v>
      </c>
      <c r="K29" s="185">
        <v>2</v>
      </c>
      <c r="L29" s="177" t="s">
        <v>1543</v>
      </c>
      <c r="M29" s="177" t="s">
        <v>1544</v>
      </c>
      <c r="N29" s="177" t="s">
        <v>1544</v>
      </c>
      <c r="O29" s="503" t="s">
        <v>1591</v>
      </c>
      <c r="P29" s="184"/>
    </row>
    <row r="30" spans="2:16" ht="43.2" x14ac:dyDescent="0.3">
      <c r="B30" s="183">
        <v>7</v>
      </c>
      <c r="C30" s="184" t="s">
        <v>1580</v>
      </c>
      <c r="D30" s="184" t="str">
        <f>'7'!$B$1</f>
        <v>VPS priemonės</v>
      </c>
      <c r="E30" s="184" t="s">
        <v>1550</v>
      </c>
      <c r="F30" s="185" t="s">
        <v>1565</v>
      </c>
      <c r="G30" s="185" t="s">
        <v>1559</v>
      </c>
      <c r="H30" s="185">
        <v>0</v>
      </c>
      <c r="I30" s="185" t="s">
        <v>1565</v>
      </c>
      <c r="J30" s="177" t="s">
        <v>1538</v>
      </c>
      <c r="K30" s="185">
        <v>2</v>
      </c>
      <c r="L30" s="177" t="s">
        <v>1544</v>
      </c>
      <c r="M30" s="177" t="s">
        <v>1544</v>
      </c>
      <c r="N30" s="177" t="s">
        <v>1544</v>
      </c>
      <c r="O30" s="503" t="s">
        <v>1591</v>
      </c>
      <c r="P30" s="184"/>
    </row>
    <row r="31" spans="2:16" ht="28.8" x14ac:dyDescent="0.3">
      <c r="B31" s="185">
        <v>8</v>
      </c>
      <c r="C31" s="184" t="s">
        <v>1580</v>
      </c>
      <c r="D31" s="184" t="str">
        <f>'8'!$B$1</f>
        <v>VPS priemonių sąsajos su BŽŪP tikslais</v>
      </c>
      <c r="E31" s="184" t="s">
        <v>1115</v>
      </c>
      <c r="F31" s="185">
        <v>0</v>
      </c>
      <c r="G31" s="185" t="s">
        <v>1564</v>
      </c>
      <c r="H31" s="185">
        <v>0</v>
      </c>
      <c r="I31" s="185" t="s">
        <v>1566</v>
      </c>
      <c r="J31" s="177" t="s">
        <v>1538</v>
      </c>
      <c r="K31" s="185">
        <v>2</v>
      </c>
      <c r="L31" s="177" t="s">
        <v>1544</v>
      </c>
      <c r="M31" s="177" t="s">
        <v>1544</v>
      </c>
      <c r="N31" s="177" t="s">
        <v>1588</v>
      </c>
      <c r="O31" s="503" t="s">
        <v>1591</v>
      </c>
      <c r="P31" s="184"/>
    </row>
    <row r="32" spans="2:16" ht="43.2" x14ac:dyDescent="0.3">
      <c r="B32" s="183">
        <v>9</v>
      </c>
      <c r="C32" s="184" t="s">
        <v>1580</v>
      </c>
      <c r="D32" s="184" t="str">
        <f>'9'!$B$1</f>
        <v>VPS priemonių sąsajos su VVG teritorijos poreikiais</v>
      </c>
      <c r="E32" s="184" t="s">
        <v>1116</v>
      </c>
      <c r="F32" s="185">
        <v>0</v>
      </c>
      <c r="G32" s="185" t="s">
        <v>1564</v>
      </c>
      <c r="H32" s="185">
        <v>0</v>
      </c>
      <c r="I32" s="185" t="s">
        <v>1566</v>
      </c>
      <c r="J32" s="177" t="s">
        <v>1538</v>
      </c>
      <c r="K32" s="185">
        <v>3</v>
      </c>
      <c r="L32" s="177" t="s">
        <v>1544</v>
      </c>
      <c r="M32" s="177" t="s">
        <v>1588</v>
      </c>
      <c r="N32" s="177" t="s">
        <v>1588</v>
      </c>
      <c r="O32" s="503" t="s">
        <v>1591</v>
      </c>
      <c r="P32" s="184" t="s">
        <v>1699</v>
      </c>
    </row>
    <row r="33" spans="2:16" ht="28.8" x14ac:dyDescent="0.3">
      <c r="B33" s="131">
        <v>10</v>
      </c>
      <c r="C33" s="184" t="s">
        <v>1582</v>
      </c>
      <c r="D33" s="184" t="str">
        <f>'10'!$B$1</f>
        <v>VPS priemonių aprašymas</v>
      </c>
      <c r="E33" s="488" t="s">
        <v>1118</v>
      </c>
      <c r="F33" s="501" t="s">
        <v>1578</v>
      </c>
      <c r="G33" s="501" t="s">
        <v>1563</v>
      </c>
      <c r="H33" s="501" t="s">
        <v>1576</v>
      </c>
      <c r="I33" s="501" t="s">
        <v>1577</v>
      </c>
      <c r="J33" s="573" t="s">
        <v>1537</v>
      </c>
      <c r="K33" s="185" t="s">
        <v>1615</v>
      </c>
      <c r="L33" s="177" t="s">
        <v>1544</v>
      </c>
      <c r="M33" s="177" t="s">
        <v>1543</v>
      </c>
      <c r="N33" s="177" t="s">
        <v>1544</v>
      </c>
      <c r="O33" s="503" t="s">
        <v>1543</v>
      </c>
      <c r="P33" s="184"/>
    </row>
    <row r="34" spans="2:16" ht="86.4" x14ac:dyDescent="0.3">
      <c r="B34" s="729">
        <v>11</v>
      </c>
      <c r="C34" s="184" t="s">
        <v>1580</v>
      </c>
      <c r="D34" s="184" t="str">
        <f>'11'!$B$1</f>
        <v>VPS priemonių rodikliai ir metiniai tikslai</v>
      </c>
      <c r="E34" s="184" t="s">
        <v>1552</v>
      </c>
      <c r="F34" s="185">
        <v>0</v>
      </c>
      <c r="G34" s="185" t="s">
        <v>1564</v>
      </c>
      <c r="H34" s="185" t="s">
        <v>1572</v>
      </c>
      <c r="I34" s="185" t="s">
        <v>1570</v>
      </c>
      <c r="J34" s="177" t="s">
        <v>1538</v>
      </c>
      <c r="K34" s="185" t="s">
        <v>1615</v>
      </c>
      <c r="L34" s="177" t="s">
        <v>1544</v>
      </c>
      <c r="M34" s="177" t="s">
        <v>1543</v>
      </c>
      <c r="N34" s="177" t="s">
        <v>1543</v>
      </c>
      <c r="O34" s="503" t="s">
        <v>1543</v>
      </c>
      <c r="P34" s="184"/>
    </row>
    <row r="35" spans="2:16" ht="57.6" x14ac:dyDescent="0.3">
      <c r="B35" s="185">
        <v>12</v>
      </c>
      <c r="C35" s="184" t="s">
        <v>1581</v>
      </c>
      <c r="D35" s="184" t="str">
        <f>'12'!B1</f>
        <v>VPS priemonių rezultato rodiklių pagrindimas</v>
      </c>
      <c r="E35" s="184" t="s">
        <v>1553</v>
      </c>
      <c r="F35" s="185" t="s">
        <v>1573</v>
      </c>
      <c r="G35" s="185" t="s">
        <v>1563</v>
      </c>
      <c r="H35" s="185">
        <v>0</v>
      </c>
      <c r="I35" s="185">
        <v>0</v>
      </c>
      <c r="J35" s="177" t="s">
        <v>1538</v>
      </c>
      <c r="K35" s="185">
        <v>5</v>
      </c>
      <c r="L35" s="177" t="s">
        <v>1543</v>
      </c>
      <c r="M35" s="177" t="s">
        <v>1544</v>
      </c>
      <c r="N35" s="177" t="s">
        <v>1588</v>
      </c>
      <c r="O35" s="503" t="s">
        <v>1591</v>
      </c>
      <c r="P35" s="184"/>
    </row>
    <row r="36" spans="2:16" ht="57.6" x14ac:dyDescent="0.3">
      <c r="B36" s="183">
        <v>13</v>
      </c>
      <c r="C36" s="184" t="s">
        <v>1580</v>
      </c>
      <c r="D36" s="184" t="str">
        <f>'13'!B1</f>
        <v>Įgyvendinant VPS planuojamų sukurti darbo vietų paskirstymas pagal amžių ir lytį</v>
      </c>
      <c r="E36" s="498" t="s">
        <v>1554</v>
      </c>
      <c r="F36" s="501">
        <v>0</v>
      </c>
      <c r="G36" s="501" t="s">
        <v>1564</v>
      </c>
      <c r="H36" s="501" t="s">
        <v>1574</v>
      </c>
      <c r="I36" s="501" t="s">
        <v>1564</v>
      </c>
      <c r="J36" s="177" t="s">
        <v>1538</v>
      </c>
      <c r="K36" s="185">
        <v>4</v>
      </c>
      <c r="L36" s="177" t="s">
        <v>1544</v>
      </c>
      <c r="M36" s="177" t="s">
        <v>1544</v>
      </c>
      <c r="N36" s="177" t="s">
        <v>1588</v>
      </c>
      <c r="O36" s="503" t="s">
        <v>1591</v>
      </c>
      <c r="P36" s="184" t="s">
        <v>1594</v>
      </c>
    </row>
    <row r="37" spans="2:16" ht="86.4" x14ac:dyDescent="0.3">
      <c r="B37" s="185">
        <v>14</v>
      </c>
      <c r="C37" s="184" t="s">
        <v>1581</v>
      </c>
      <c r="D37" s="184" t="str">
        <f>'14'!B1</f>
        <v>Pokyčiai, kurių siekiama VVG teritorijoje (kiekybine išraiška)</v>
      </c>
      <c r="E37" s="498" t="s">
        <v>1555</v>
      </c>
      <c r="F37" s="501" t="s">
        <v>1566</v>
      </c>
      <c r="G37" s="501" t="s">
        <v>1559</v>
      </c>
      <c r="H37" s="501" t="s">
        <v>1575</v>
      </c>
      <c r="I37" s="501" t="s">
        <v>1566</v>
      </c>
      <c r="J37" s="177" t="s">
        <v>1538</v>
      </c>
      <c r="K37" s="185">
        <v>5</v>
      </c>
      <c r="L37" s="177" t="s">
        <v>1543</v>
      </c>
      <c r="M37" s="177" t="s">
        <v>1544</v>
      </c>
      <c r="N37" s="177" t="s">
        <v>1544</v>
      </c>
      <c r="O37" s="503" t="s">
        <v>1591</v>
      </c>
      <c r="P37" s="184"/>
    </row>
    <row r="38" spans="2:16" ht="72" x14ac:dyDescent="0.3">
      <c r="B38" s="729">
        <v>15</v>
      </c>
      <c r="C38" s="184" t="s">
        <v>1580</v>
      </c>
      <c r="D38" s="184" t="str">
        <f>'15'!$B$1</f>
        <v>Preliminarus VPS įgyvendinimo planas</v>
      </c>
      <c r="E38" s="498" t="s">
        <v>1579</v>
      </c>
      <c r="F38" s="501">
        <v>0</v>
      </c>
      <c r="G38" s="501" t="s">
        <v>1564</v>
      </c>
      <c r="H38" s="501" t="s">
        <v>1571</v>
      </c>
      <c r="I38" s="501">
        <v>0</v>
      </c>
      <c r="J38" s="177" t="s">
        <v>1538</v>
      </c>
      <c r="K38" s="185">
        <v>3</v>
      </c>
      <c r="L38" s="177" t="s">
        <v>1544</v>
      </c>
      <c r="M38" s="177" t="s">
        <v>1543</v>
      </c>
      <c r="N38" s="177" t="s">
        <v>1544</v>
      </c>
      <c r="O38" s="503" t="s">
        <v>1543</v>
      </c>
      <c r="P38" s="184"/>
    </row>
    <row r="39" spans="2:16" x14ac:dyDescent="0.3">
      <c r="B39" s="185">
        <v>16</v>
      </c>
      <c r="C39" s="184" t="s">
        <v>1580</v>
      </c>
      <c r="D39" s="184" t="str">
        <f>'16'!$B$1</f>
        <v>VPS išlaidos pagal išlaidų kategorijas ir priemonių rūšis</v>
      </c>
      <c r="E39" s="184" t="s">
        <v>1117</v>
      </c>
      <c r="F39" s="185">
        <v>0</v>
      </c>
      <c r="G39" s="185" t="s">
        <v>1564</v>
      </c>
      <c r="H39" s="185">
        <v>2</v>
      </c>
      <c r="I39" s="185">
        <v>0</v>
      </c>
      <c r="J39" s="177" t="s">
        <v>1538</v>
      </c>
      <c r="K39" s="185">
        <v>1</v>
      </c>
      <c r="L39" s="177" t="s">
        <v>1543</v>
      </c>
      <c r="M39" s="177" t="s">
        <v>1544</v>
      </c>
      <c r="N39" s="177" t="s">
        <v>1544</v>
      </c>
      <c r="O39" s="503" t="s">
        <v>1591</v>
      </c>
      <c r="P39" s="184"/>
    </row>
    <row r="40" spans="2:16" ht="28.8" x14ac:dyDescent="0.3">
      <c r="B40" s="183">
        <v>17</v>
      </c>
      <c r="C40" s="184" t="s">
        <v>1580</v>
      </c>
      <c r="D40" s="184" t="str">
        <f>'17'!$B$1</f>
        <v>Metinis VPS išlaidų planas</v>
      </c>
      <c r="E40" s="499" t="s">
        <v>1556</v>
      </c>
      <c r="F40" s="502">
        <v>0</v>
      </c>
      <c r="G40" s="502" t="s">
        <v>1564</v>
      </c>
      <c r="H40" s="502">
        <v>12</v>
      </c>
      <c r="I40" s="502">
        <v>0</v>
      </c>
      <c r="J40" s="177" t="s">
        <v>1538</v>
      </c>
      <c r="K40" s="185">
        <v>1</v>
      </c>
      <c r="L40" s="177" t="s">
        <v>1543</v>
      </c>
      <c r="M40" s="177" t="s">
        <v>1544</v>
      </c>
      <c r="N40" s="177" t="s">
        <v>1544</v>
      </c>
      <c r="O40" s="503" t="s">
        <v>1591</v>
      </c>
      <c r="P40" s="184"/>
    </row>
    <row r="41" spans="2:16" ht="28.8" x14ac:dyDescent="0.3">
      <c r="B41" s="185">
        <v>18</v>
      </c>
      <c r="C41" s="184" t="s">
        <v>1580</v>
      </c>
      <c r="D41" s="184" t="str">
        <f>'18'!B1</f>
        <v>Informacija apie VVG kolegialaus valdymo organo sudėtį</v>
      </c>
      <c r="E41" s="184" t="s">
        <v>1557</v>
      </c>
      <c r="F41" s="185">
        <v>0</v>
      </c>
      <c r="G41" s="185" t="s">
        <v>1564</v>
      </c>
      <c r="H41" s="185">
        <v>11</v>
      </c>
      <c r="I41" s="185">
        <v>0</v>
      </c>
      <c r="J41" s="177" t="s">
        <v>1537</v>
      </c>
      <c r="K41" s="185">
        <v>1</v>
      </c>
      <c r="L41" s="177" t="s">
        <v>1543</v>
      </c>
      <c r="M41" s="177" t="s">
        <v>1544</v>
      </c>
      <c r="N41" s="177" t="s">
        <v>1588</v>
      </c>
      <c r="O41" s="503" t="s">
        <v>1591</v>
      </c>
      <c r="P41" s="184"/>
    </row>
    <row r="42" spans="2:16" ht="28.8" x14ac:dyDescent="0.3">
      <c r="B42" s="574" t="s">
        <v>16</v>
      </c>
      <c r="C42" s="184" t="s">
        <v>1584</v>
      </c>
      <c r="D42" s="184" t="str">
        <f>'4.1'!B1</f>
        <v>VVG teritorijos poreikių pagrindimas</v>
      </c>
      <c r="E42" s="184" t="s">
        <v>1661</v>
      </c>
      <c r="F42" s="185">
        <v>0</v>
      </c>
      <c r="G42" s="185">
        <v>0</v>
      </c>
      <c r="H42" s="185">
        <v>0</v>
      </c>
      <c r="I42" s="185">
        <v>0</v>
      </c>
      <c r="J42" s="177" t="s">
        <v>1537</v>
      </c>
      <c r="K42" s="185">
        <v>9</v>
      </c>
      <c r="L42" s="177" t="s">
        <v>1543</v>
      </c>
      <c r="M42" s="177" t="s">
        <v>1544</v>
      </c>
      <c r="N42" s="177" t="s">
        <v>1544</v>
      </c>
      <c r="O42" s="184" t="s">
        <v>1659</v>
      </c>
      <c r="P42" s="184"/>
    </row>
    <row r="43" spans="2:16" ht="28.8" x14ac:dyDescent="0.3">
      <c r="B43" s="574" t="s">
        <v>188</v>
      </c>
      <c r="C43" s="184" t="s">
        <v>1584</v>
      </c>
      <c r="D43" s="184" t="str">
        <f>'10.1'!B1</f>
        <v>VPS priemonių aprašymas</v>
      </c>
      <c r="E43" s="499" t="s">
        <v>1660</v>
      </c>
      <c r="F43" s="185">
        <v>0</v>
      </c>
      <c r="G43" s="185">
        <v>0</v>
      </c>
      <c r="H43" s="185">
        <v>0</v>
      </c>
      <c r="I43" s="185">
        <v>0</v>
      </c>
      <c r="J43" s="177" t="s">
        <v>1537</v>
      </c>
      <c r="K43" s="502">
        <v>36</v>
      </c>
      <c r="L43" s="177" t="s">
        <v>1543</v>
      </c>
      <c r="M43" s="177" t="s">
        <v>1544</v>
      </c>
      <c r="N43" s="177" t="s">
        <v>1544</v>
      </c>
      <c r="O43" s="184" t="s">
        <v>1659</v>
      </c>
      <c r="P43" s="184"/>
    </row>
    <row r="44" spans="2:16" ht="28.8" x14ac:dyDescent="0.3">
      <c r="B44" s="574" t="s">
        <v>189</v>
      </c>
      <c r="C44" s="184" t="s">
        <v>1676</v>
      </c>
      <c r="D44" s="184" t="str">
        <f>'10.2'!B1</f>
        <v>VPS priemonių indėlis į ES ir nacionalinių horizontaliųjų principų įgyvendinimą</v>
      </c>
      <c r="E44" s="499" t="s">
        <v>1677</v>
      </c>
      <c r="F44" s="185"/>
      <c r="G44" s="185"/>
      <c r="H44" s="185"/>
      <c r="I44" s="185"/>
      <c r="J44" s="177"/>
      <c r="K44" s="502"/>
      <c r="L44" s="177"/>
      <c r="M44" s="177"/>
      <c r="N44" s="177"/>
      <c r="O44" s="184" t="s">
        <v>1591</v>
      </c>
      <c r="P44" s="184"/>
    </row>
    <row r="45" spans="2:16" ht="57.6" x14ac:dyDescent="0.3">
      <c r="B45" s="574" t="s">
        <v>538</v>
      </c>
      <c r="C45" s="184" t="s">
        <v>1584</v>
      </c>
      <c r="D45" s="184" t="str">
        <f>'11.1'!B1</f>
        <v>VPS priemonių rodikliai ir metiniai tikslai</v>
      </c>
      <c r="E45" s="184" t="s">
        <v>1545</v>
      </c>
      <c r="F45" s="185">
        <v>0</v>
      </c>
      <c r="G45" s="185">
        <v>0</v>
      </c>
      <c r="H45" s="185">
        <v>0</v>
      </c>
      <c r="I45" s="185">
        <v>0</v>
      </c>
      <c r="J45" s="177" t="s">
        <v>1538</v>
      </c>
      <c r="K45" s="185" t="s">
        <v>1614</v>
      </c>
      <c r="L45" s="177" t="s">
        <v>1543</v>
      </c>
      <c r="M45" s="177" t="s">
        <v>1544</v>
      </c>
      <c r="N45" s="177" t="s">
        <v>1544</v>
      </c>
      <c r="O45" s="503" t="s">
        <v>1591</v>
      </c>
      <c r="P45" s="184" t="s">
        <v>1698</v>
      </c>
    </row>
    <row r="46" spans="2:16" ht="28.8" x14ac:dyDescent="0.3">
      <c r="B46" s="574" t="s">
        <v>420</v>
      </c>
      <c r="C46" s="184" t="s">
        <v>1584</v>
      </c>
      <c r="D46" s="184" t="str">
        <f>'15.1'!B1</f>
        <v>Preliminarus VPS įgyvendinimo planas</v>
      </c>
      <c r="E46" s="184" t="s">
        <v>1662</v>
      </c>
      <c r="F46" s="185"/>
      <c r="G46" s="185"/>
      <c r="H46" s="185"/>
      <c r="I46" s="185"/>
      <c r="J46" s="177"/>
      <c r="K46" s="185"/>
      <c r="L46" s="177"/>
      <c r="M46" s="177"/>
      <c r="N46" s="177"/>
      <c r="O46" s="503" t="s">
        <v>1591</v>
      </c>
      <c r="P46" s="184"/>
    </row>
    <row r="47" spans="2:16" ht="28.8" x14ac:dyDescent="0.3">
      <c r="B47" s="600" t="s">
        <v>30</v>
      </c>
      <c r="C47" s="184" t="s">
        <v>236</v>
      </c>
      <c r="D47" s="184" t="s">
        <v>638</v>
      </c>
      <c r="E47" s="184" t="s">
        <v>1510</v>
      </c>
      <c r="F47" s="185">
        <v>0</v>
      </c>
      <c r="G47" s="185">
        <v>0</v>
      </c>
      <c r="H47" s="185">
        <v>0</v>
      </c>
      <c r="I47" s="185">
        <v>0</v>
      </c>
      <c r="J47" s="177" t="s">
        <v>1539</v>
      </c>
      <c r="K47" s="185" t="s">
        <v>1539</v>
      </c>
      <c r="L47" s="177" t="s">
        <v>1543</v>
      </c>
      <c r="M47" s="177" t="s">
        <v>1586</v>
      </c>
      <c r="N47" s="177" t="s">
        <v>1586</v>
      </c>
      <c r="O47" s="503" t="s">
        <v>1586</v>
      </c>
      <c r="P47" s="503"/>
    </row>
  </sheetData>
  <sheetProtection algorithmName="SHA-512" hashValue="8y79t4ggW8hCV4gtMFZs7sY/FH+FthYSHoQtpCxvNb3Kid2c6aHE9NDvcINYpna3u/ghaHxxPN91Oyua1hO2DA==" saltValue="C1Un9QY5O/ojfMw5JuxAUA==" spinCount="100000" sheet="1" objects="1" scenarios="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6CCCF-700B-41F4-89AF-CD42DB7EBF95}">
  <dimension ref="A1:E41"/>
  <sheetViews>
    <sheetView topLeftCell="A19" zoomScaleNormal="100" workbookViewId="0">
      <selection activeCell="C33" sqref="C33"/>
    </sheetView>
  </sheetViews>
  <sheetFormatPr defaultColWidth="9.109375" defaultRowHeight="14.4" x14ac:dyDescent="0.3"/>
  <cols>
    <col min="1" max="1" width="8.6640625" style="10" customWidth="1"/>
    <col min="2" max="2" width="47.109375" style="10" customWidth="1"/>
    <col min="3" max="3" width="40.6640625" style="12" customWidth="1"/>
    <col min="4" max="4" width="10.6640625" style="10" customWidth="1"/>
    <col min="5" max="16384" width="9.109375" style="10"/>
  </cols>
  <sheetData>
    <row r="1" spans="1:5" ht="90" customHeight="1" x14ac:dyDescent="0.3">
      <c r="C1" s="732" t="s">
        <v>1710</v>
      </c>
      <c r="D1" s="732"/>
    </row>
    <row r="2" spans="1:5" x14ac:dyDescent="0.3">
      <c r="C2" s="717"/>
      <c r="D2" s="717"/>
    </row>
    <row r="3" spans="1:5" customFormat="1" ht="15.6" x14ac:dyDescent="0.3">
      <c r="B3" s="733" t="s">
        <v>1689</v>
      </c>
      <c r="C3" s="733"/>
      <c r="D3" s="733"/>
    </row>
    <row r="5" spans="1:5" s="9" customFormat="1" ht="21" x14ac:dyDescent="0.4">
      <c r="A5" s="3" t="s">
        <v>688</v>
      </c>
      <c r="B5" s="39" t="s">
        <v>1647</v>
      </c>
      <c r="C5" s="4"/>
      <c r="E5" s="192"/>
    </row>
    <row r="6" spans="1:5" x14ac:dyDescent="0.3">
      <c r="A6"/>
      <c r="B6"/>
      <c r="C6" s="8"/>
    </row>
    <row r="7" spans="1:5" x14ac:dyDescent="0.3">
      <c r="A7" t="s">
        <v>689</v>
      </c>
      <c r="B7" s="5" t="s">
        <v>464</v>
      </c>
      <c r="C7" s="40" t="s">
        <v>1722</v>
      </c>
    </row>
    <row r="8" spans="1:5" x14ac:dyDescent="0.3">
      <c r="A8" t="s">
        <v>690</v>
      </c>
      <c r="B8" s="6" t="s">
        <v>1473</v>
      </c>
      <c r="C8" s="206" t="s">
        <v>1723</v>
      </c>
    </row>
    <row r="9" spans="1:5" x14ac:dyDescent="0.3">
      <c r="A9" t="s">
        <v>691</v>
      </c>
      <c r="B9" s="6" t="s">
        <v>470</v>
      </c>
      <c r="C9" s="206">
        <v>5</v>
      </c>
    </row>
    <row r="10" spans="1:5" x14ac:dyDescent="0.3">
      <c r="A10" t="s">
        <v>692</v>
      </c>
      <c r="B10" s="7" t="s">
        <v>469</v>
      </c>
      <c r="C10" s="207">
        <v>213</v>
      </c>
    </row>
    <row r="11" spans="1:5" ht="15" thickBot="1" x14ac:dyDescent="0.35">
      <c r="A11"/>
      <c r="B11"/>
      <c r="C11" s="8"/>
    </row>
    <row r="12" spans="1:5" x14ac:dyDescent="0.3">
      <c r="A12" t="s">
        <v>693</v>
      </c>
      <c r="B12" s="520" t="s">
        <v>471</v>
      </c>
      <c r="C12" s="521" t="s">
        <v>77</v>
      </c>
    </row>
    <row r="13" spans="1:5" x14ac:dyDescent="0.3">
      <c r="A13" t="s">
        <v>694</v>
      </c>
      <c r="B13" s="522" t="s">
        <v>465</v>
      </c>
      <c r="C13" s="523">
        <f>COUNTA('3'!$C$7:$C$26)</f>
        <v>4</v>
      </c>
    </row>
    <row r="14" spans="1:5" x14ac:dyDescent="0.3">
      <c r="A14" t="s">
        <v>695</v>
      </c>
      <c r="B14" s="522" t="s">
        <v>466</v>
      </c>
      <c r="C14" s="523">
        <f>COUNTIFS('5'!$D$8:$D$19,"taip")</f>
        <v>2</v>
      </c>
    </row>
    <row r="15" spans="1:5" x14ac:dyDescent="0.3">
      <c r="A15" t="s">
        <v>696</v>
      </c>
      <c r="B15" s="524" t="s">
        <v>214</v>
      </c>
      <c r="C15" s="525">
        <f>COUNTA('7'!$C$7:$C$26)</f>
        <v>5</v>
      </c>
    </row>
    <row r="16" spans="1:5" x14ac:dyDescent="0.3">
      <c r="A16"/>
      <c r="B16" s="526"/>
      <c r="C16" s="527"/>
    </row>
    <row r="17" spans="1:4" x14ac:dyDescent="0.3">
      <c r="A17" t="s">
        <v>697</v>
      </c>
      <c r="B17" s="280" t="s">
        <v>472</v>
      </c>
      <c r="C17" s="528" t="s">
        <v>1273</v>
      </c>
    </row>
    <row r="18" spans="1:4" ht="43.2" x14ac:dyDescent="0.3">
      <c r="A18" t="s">
        <v>698</v>
      </c>
      <c r="B18" s="529" t="str">
        <f>'6'!C8</f>
        <v>Žemės ūkio sektoriaus skaitmeninimas. Ūkių, pagal BŽŪP gaunančių paramą skaitmeninėms ūkininkavimo technologijoms plėtoti, skaičius</v>
      </c>
      <c r="C18" s="530">
        <f>'6'!D8</f>
        <v>0</v>
      </c>
    </row>
    <row r="19" spans="1:4" x14ac:dyDescent="0.3">
      <c r="A19" t="s">
        <v>699</v>
      </c>
      <c r="B19" s="380" t="s">
        <v>476</v>
      </c>
      <c r="C19" s="531">
        <f>C18/C32*100</f>
        <v>0</v>
      </c>
    </row>
    <row r="20" spans="1:4" x14ac:dyDescent="0.3">
      <c r="A20"/>
      <c r="B20" s="526"/>
      <c r="C20" s="532"/>
    </row>
    <row r="21" spans="1:4" ht="43.2" x14ac:dyDescent="0.3">
      <c r="A21" t="s">
        <v>700</v>
      </c>
      <c r="B21" s="533" t="str">
        <f>'6'!C9</f>
        <v>Ekonomikos augimas ir darbo vietų kūrimas kaimo vietovėse. BŽŪP projektais remiamas naujų darbo vietų kūrimas</v>
      </c>
      <c r="C21" s="534">
        <f>'6'!D9</f>
        <v>17</v>
      </c>
    </row>
    <row r="22" spans="1:4" x14ac:dyDescent="0.3">
      <c r="A22"/>
      <c r="B22" s="526"/>
      <c r="C22" s="532"/>
    </row>
    <row r="23" spans="1:4" ht="43.2" x14ac:dyDescent="0.3">
      <c r="A23" t="s">
        <v>701</v>
      </c>
      <c r="B23" s="533" t="str">
        <f>'6'!C10</f>
        <v>Kaimo ekonomikos plėtojimas. Kaimo verslo įmonių, įskaitant bioekonomikos įmones, kuriamų naudojantis pagal BŽŪP skiriama parama, skaičius</v>
      </c>
      <c r="C23" s="534">
        <f>'6'!D10</f>
        <v>11</v>
      </c>
    </row>
    <row r="24" spans="1:4" x14ac:dyDescent="0.3">
      <c r="A24"/>
      <c r="B24" s="526"/>
      <c r="C24" s="532"/>
    </row>
    <row r="25" spans="1:4" ht="57.6" x14ac:dyDescent="0.3">
      <c r="A25" t="s">
        <v>702</v>
      </c>
      <c r="B25" s="529" t="str">
        <f>'6'!C11</f>
        <v>Europos kaimo tinklų kūrimas. Kaimo gyventojų, kuriems, naudojantis BŽŪP parama, sudarytos palankesnės sąlygos naudotis paslaugomis ir infrastruktūra, skaičius</v>
      </c>
      <c r="C25" s="535">
        <f>'6'!D11</f>
        <v>1000</v>
      </c>
    </row>
    <row r="26" spans="1:4" x14ac:dyDescent="0.3">
      <c r="A26" t="s">
        <v>703</v>
      </c>
      <c r="B26" s="380" t="s">
        <v>475</v>
      </c>
      <c r="C26" s="531">
        <f>C25/$C$33*100</f>
        <v>11.920371915603766</v>
      </c>
    </row>
    <row r="27" spans="1:4" x14ac:dyDescent="0.3">
      <c r="A27"/>
      <c r="B27" s="526"/>
      <c r="C27" s="532"/>
    </row>
    <row r="28" spans="1:4" ht="28.8" x14ac:dyDescent="0.3">
      <c r="A28" t="s">
        <v>704</v>
      </c>
      <c r="B28" s="529" t="str">
        <f>'6'!C12</f>
        <v>Socialinės įtraukties skatinimas. Asmenų, kuriems taikomi remiami socialinės įtraukties projektai, skaičius</v>
      </c>
      <c r="C28" s="535">
        <f>'6'!D12</f>
        <v>100</v>
      </c>
    </row>
    <row r="29" spans="1:4" x14ac:dyDescent="0.3">
      <c r="A29" t="s">
        <v>705</v>
      </c>
      <c r="B29" s="380" t="s">
        <v>475</v>
      </c>
      <c r="C29" s="531">
        <f>C28/$C$33*100</f>
        <v>1.1920371915603767</v>
      </c>
    </row>
    <row r="30" spans="1:4" x14ac:dyDescent="0.3">
      <c r="A30"/>
      <c r="B30" s="526"/>
      <c r="C30" s="527"/>
    </row>
    <row r="31" spans="1:4" x14ac:dyDescent="0.3">
      <c r="A31" t="s">
        <v>706</v>
      </c>
      <c r="B31" s="536" t="s">
        <v>477</v>
      </c>
      <c r="C31" s="537" t="s">
        <v>1643</v>
      </c>
      <c r="D31" s="519" t="s">
        <v>1292</v>
      </c>
    </row>
    <row r="32" spans="1:4" x14ac:dyDescent="0.3">
      <c r="A32" t="s">
        <v>707</v>
      </c>
      <c r="B32" s="538" t="s">
        <v>473</v>
      </c>
      <c r="C32" s="539">
        <v>611</v>
      </c>
      <c r="D32" s="727">
        <v>2023</v>
      </c>
    </row>
    <row r="33" spans="1:4" ht="15" thickBot="1" x14ac:dyDescent="0.35">
      <c r="A33" t="s">
        <v>708</v>
      </c>
      <c r="B33" s="540" t="s">
        <v>474</v>
      </c>
      <c r="C33" s="541">
        <v>8389</v>
      </c>
      <c r="D33" s="207">
        <v>2021</v>
      </c>
    </row>
    <row r="35" spans="1:4" x14ac:dyDescent="0.3">
      <c r="C35" s="11"/>
    </row>
    <row r="36" spans="1:4" x14ac:dyDescent="0.3">
      <c r="A36"/>
      <c r="B36" s="601" t="s">
        <v>1477</v>
      </c>
    </row>
    <row r="37" spans="1:4" ht="43.2" x14ac:dyDescent="0.3">
      <c r="A37" s="1">
        <v>1</v>
      </c>
      <c r="B37" s="335" t="s">
        <v>1476</v>
      </c>
    </row>
    <row r="38" spans="1:4" ht="28.8" x14ac:dyDescent="0.3">
      <c r="A38" s="1">
        <v>2</v>
      </c>
      <c r="B38" s="335" t="s">
        <v>1475</v>
      </c>
    </row>
    <row r="39" spans="1:4" ht="43.2" x14ac:dyDescent="0.3">
      <c r="A39" s="1">
        <v>3</v>
      </c>
      <c r="B39" s="335" t="s">
        <v>1623</v>
      </c>
      <c r="C39" s="10"/>
    </row>
    <row r="40" spans="1:4" ht="43.2" x14ac:dyDescent="0.3">
      <c r="A40" s="13">
        <v>4</v>
      </c>
      <c r="B40" s="335" t="s">
        <v>1687</v>
      </c>
      <c r="C40" s="10"/>
    </row>
    <row r="41" spans="1:4" ht="100.8" x14ac:dyDescent="0.3">
      <c r="A41" s="14">
        <v>5</v>
      </c>
      <c r="B41" s="335" t="s">
        <v>1688</v>
      </c>
    </row>
  </sheetData>
  <sheetProtection algorithmName="SHA-512" hashValue="O0d1Noi0Ev1yxJwcnsrCzpeh3s6KJFZcSD7K05G3tzLOPNqV+1U8BxgUmQ8R7TVJi28UJQ+s1WUlQHQRFiB4aw==" saltValue="tZfBW0LHysp6d0Ip/zBxtw==" spinCount="100000" sheet="1" objects="1" scenarios="1"/>
  <mergeCells count="2">
    <mergeCell ref="C1:D1"/>
    <mergeCell ref="B3:D3"/>
  </mergeCells>
  <phoneticPr fontId="8" type="noConversion"/>
  <pageMargins left="0.7" right="0.7" top="0.75" bottom="0.75" header="0.3" footer="0.3"/>
  <pageSetup paperSize="9" scale="81"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524C81-DABE-461D-99A5-F78635B2E563}">
          <x14:formula1>
            <xm:f>Sąrašai!$A$23:$A$24</xm:f>
          </x14:formula1>
          <xm:sqref>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B631C-E2EE-46E0-9E0E-3E13C646E291}">
  <dimension ref="A1:Y60"/>
  <sheetViews>
    <sheetView topLeftCell="A4" zoomScaleNormal="100" workbookViewId="0">
      <selection activeCell="C41" sqref="C41"/>
    </sheetView>
  </sheetViews>
  <sheetFormatPr defaultColWidth="9.109375" defaultRowHeight="14.4" x14ac:dyDescent="0.3"/>
  <cols>
    <col min="1" max="1" width="8.6640625" style="13" customWidth="1"/>
    <col min="2" max="2" width="10.6640625" style="13" customWidth="1"/>
    <col min="3" max="3" width="80.6640625" style="383" customWidth="1"/>
    <col min="4" max="4" width="20.6640625" style="386" customWidth="1"/>
    <col min="5" max="5" width="12.6640625" style="15" customWidth="1"/>
    <col min="6" max="25" width="15.6640625" style="13" customWidth="1"/>
    <col min="26" max="16384" width="9.109375" style="13"/>
  </cols>
  <sheetData>
    <row r="1" spans="1:25" s="38" customFormat="1" ht="18" x14ac:dyDescent="0.3">
      <c r="A1" s="36" t="s">
        <v>709</v>
      </c>
      <c r="B1" s="36" t="s">
        <v>398</v>
      </c>
      <c r="C1" s="122"/>
      <c r="D1" s="465"/>
      <c r="E1" s="37"/>
      <c r="F1" s="36"/>
      <c r="G1" s="36"/>
      <c r="H1" s="36"/>
      <c r="I1" s="36"/>
      <c r="J1" s="36"/>
      <c r="K1" s="36"/>
      <c r="L1" s="36"/>
      <c r="M1" s="36"/>
      <c r="N1" s="36"/>
      <c r="O1" s="36"/>
      <c r="P1" s="36"/>
      <c r="Q1" s="36"/>
      <c r="R1" s="36"/>
      <c r="S1" s="36"/>
      <c r="T1" s="36"/>
      <c r="U1" s="36"/>
      <c r="V1" s="36"/>
      <c r="W1" s="36"/>
      <c r="X1" s="36"/>
      <c r="Y1" s="36"/>
    </row>
    <row r="2" spans="1:25" customFormat="1" x14ac:dyDescent="0.3">
      <c r="C2" s="158"/>
      <c r="D2" s="158"/>
    </row>
    <row r="3" spans="1:25" x14ac:dyDescent="0.3">
      <c r="A3" s="1"/>
      <c r="B3" s="140" t="s">
        <v>1272</v>
      </c>
      <c r="C3" s="385" t="str">
        <f>'1'!C8</f>
        <v>KAZL</v>
      </c>
      <c r="D3" s="466"/>
      <c r="E3" s="18"/>
      <c r="F3" s="1"/>
      <c r="G3" s="1"/>
      <c r="H3" s="1"/>
      <c r="I3" s="1"/>
      <c r="J3" s="1"/>
      <c r="K3" s="1"/>
      <c r="L3" s="1"/>
      <c r="M3" s="1"/>
      <c r="N3" s="1"/>
      <c r="O3" s="1"/>
      <c r="P3" s="1"/>
      <c r="Q3" s="1"/>
      <c r="R3" s="1"/>
      <c r="S3" s="1"/>
      <c r="T3" s="1"/>
      <c r="U3" s="1"/>
      <c r="V3" s="1"/>
      <c r="W3" s="1"/>
      <c r="X3" s="1"/>
      <c r="Y3" s="1"/>
    </row>
    <row r="4" spans="1:25" customFormat="1" x14ac:dyDescent="0.3">
      <c r="C4" s="158"/>
      <c r="D4" s="158"/>
    </row>
    <row r="5" spans="1:25" s="16" customFormat="1" x14ac:dyDescent="0.3">
      <c r="A5" s="19"/>
      <c r="B5" s="20">
        <v>1</v>
      </c>
      <c r="C5" s="384">
        <v>2</v>
      </c>
      <c r="D5" s="384">
        <v>3</v>
      </c>
      <c r="E5" s="21">
        <v>4</v>
      </c>
      <c r="F5" s="21">
        <v>5</v>
      </c>
      <c r="G5" s="21">
        <v>6</v>
      </c>
      <c r="H5" s="21">
        <v>7</v>
      </c>
      <c r="I5" s="21">
        <v>8</v>
      </c>
      <c r="J5" s="21">
        <v>9</v>
      </c>
      <c r="K5" s="21">
        <v>10</v>
      </c>
      <c r="L5" s="21">
        <v>11</v>
      </c>
      <c r="M5" s="21">
        <v>12</v>
      </c>
      <c r="N5" s="21">
        <v>13</v>
      </c>
      <c r="O5" s="21">
        <v>14</v>
      </c>
      <c r="P5" s="21">
        <v>15</v>
      </c>
      <c r="Q5" s="21">
        <v>16</v>
      </c>
      <c r="R5" s="21">
        <v>17</v>
      </c>
      <c r="S5" s="21">
        <v>18</v>
      </c>
      <c r="T5" s="21">
        <v>19</v>
      </c>
      <c r="U5" s="21">
        <v>20</v>
      </c>
      <c r="V5" s="21">
        <v>21</v>
      </c>
      <c r="W5" s="21">
        <v>22</v>
      </c>
      <c r="X5" s="21">
        <v>23</v>
      </c>
      <c r="Y5" s="21">
        <v>24</v>
      </c>
    </row>
    <row r="6" spans="1:25" ht="15" thickBot="1" x14ac:dyDescent="0.35">
      <c r="A6" s="1"/>
      <c r="B6" s="23"/>
      <c r="C6" s="610"/>
      <c r="D6" s="611"/>
      <c r="E6" s="25"/>
      <c r="F6" s="96" t="s">
        <v>55</v>
      </c>
      <c r="G6" s="96" t="s">
        <v>56</v>
      </c>
      <c r="H6" s="96" t="s">
        <v>57</v>
      </c>
      <c r="I6" s="96" t="s">
        <v>58</v>
      </c>
      <c r="J6" s="96" t="s">
        <v>59</v>
      </c>
      <c r="K6" s="96" t="s">
        <v>60</v>
      </c>
      <c r="L6" s="96" t="s">
        <v>61</v>
      </c>
      <c r="M6" s="96" t="s">
        <v>62</v>
      </c>
      <c r="N6" s="96" t="s">
        <v>63</v>
      </c>
      <c r="O6" s="96" t="s">
        <v>64</v>
      </c>
      <c r="P6" s="96" t="s">
        <v>65</v>
      </c>
      <c r="Q6" s="96" t="s">
        <v>66</v>
      </c>
      <c r="R6" s="96" t="s">
        <v>67</v>
      </c>
      <c r="S6" s="96" t="s">
        <v>68</v>
      </c>
      <c r="T6" s="96" t="s">
        <v>69</v>
      </c>
      <c r="U6" s="96" t="s">
        <v>70</v>
      </c>
      <c r="V6" s="96" t="s">
        <v>71</v>
      </c>
      <c r="W6" s="96" t="s">
        <v>72</v>
      </c>
      <c r="X6" s="96" t="s">
        <v>73</v>
      </c>
      <c r="Y6" s="96" t="s">
        <v>74</v>
      </c>
    </row>
    <row r="7" spans="1:25" ht="120" customHeight="1" x14ac:dyDescent="0.3">
      <c r="A7" s="1" t="s">
        <v>710</v>
      </c>
      <c r="B7" s="612"/>
      <c r="C7" s="613" t="s">
        <v>161</v>
      </c>
      <c r="D7" s="614" t="s">
        <v>254</v>
      </c>
      <c r="E7" s="615" t="s">
        <v>1595</v>
      </c>
      <c r="F7" s="132" t="str">
        <f>'3'!C7</f>
        <v>Stiprinti vietos ekonomiką, skatinant inovacijas, vietos ištekliais paremtą ir į aplinkosaugą orientuotą verslą</v>
      </c>
      <c r="G7" s="132" t="str">
        <f>'3'!C8</f>
        <v>Užtikrinti paslaugų asortimentą ir infrastruktūrą, paremtą tvariais sprendimais ir orientuotą į vietos gyventojų bei lankytojų poreikius</v>
      </c>
      <c r="H7" s="132" t="str">
        <f>'3'!C9</f>
        <v>Stiprinti NVO sektoriaus aktyvumą ir ekonominę nepriklausomybę</v>
      </c>
      <c r="I7" s="132" t="str">
        <f>'3'!C10</f>
        <v>Užtikrinti teritorijos kultūros savitumo, tradicijų, kraštovaizdžio puoselėjimą, saugojimą ir pritaikymą  socialinėje-ekonominėje veikloje</v>
      </c>
      <c r="J7" s="132">
        <f>'3'!C11</f>
        <v>0</v>
      </c>
      <c r="K7" s="132">
        <f>'3'!C12</f>
        <v>0</v>
      </c>
      <c r="L7" s="132">
        <f>'3'!C13</f>
        <v>0</v>
      </c>
      <c r="M7" s="132">
        <f>'3'!C14</f>
        <v>0</v>
      </c>
      <c r="N7" s="132">
        <f>'3'!C15</f>
        <v>0</v>
      </c>
      <c r="O7" s="132">
        <f>'3'!C16</f>
        <v>0</v>
      </c>
      <c r="P7" s="132">
        <f>'3'!C17</f>
        <v>0</v>
      </c>
      <c r="Q7" s="132">
        <f>'3'!C18</f>
        <v>0</v>
      </c>
      <c r="R7" s="132">
        <f>'3'!C19</f>
        <v>0</v>
      </c>
      <c r="S7" s="132">
        <f>'3'!C20</f>
        <v>0</v>
      </c>
      <c r="T7" s="132">
        <f>'3'!C21</f>
        <v>0</v>
      </c>
      <c r="U7" s="132">
        <f>'3'!C22</f>
        <v>0</v>
      </c>
      <c r="V7" s="132">
        <f>'3'!C23</f>
        <v>0</v>
      </c>
      <c r="W7" s="132">
        <f>'3'!C24</f>
        <v>0</v>
      </c>
      <c r="X7" s="132">
        <f>'3'!C25</f>
        <v>0</v>
      </c>
      <c r="Y7" s="133">
        <f>'3'!C26</f>
        <v>0</v>
      </c>
    </row>
    <row r="8" spans="1:25" ht="28.8" x14ac:dyDescent="0.3">
      <c r="A8" s="1" t="s">
        <v>1216</v>
      </c>
      <c r="B8" s="543" t="s">
        <v>127</v>
      </c>
      <c r="C8" s="622" t="s">
        <v>1724</v>
      </c>
      <c r="D8" s="467" t="s">
        <v>1776</v>
      </c>
      <c r="E8" s="616">
        <f>COUNTIFS($F8:$Y8,"taip")</f>
        <v>2</v>
      </c>
      <c r="F8" s="134" t="s">
        <v>77</v>
      </c>
      <c r="G8" s="134" t="s">
        <v>76</v>
      </c>
      <c r="H8" s="134" t="s">
        <v>77</v>
      </c>
      <c r="I8" s="134" t="s">
        <v>76</v>
      </c>
      <c r="J8" s="134" t="s">
        <v>76</v>
      </c>
      <c r="K8" s="134" t="s">
        <v>76</v>
      </c>
      <c r="L8" s="134" t="s">
        <v>76</v>
      </c>
      <c r="M8" s="134" t="s">
        <v>76</v>
      </c>
      <c r="N8" s="134" t="s">
        <v>76</v>
      </c>
      <c r="O8" s="134" t="s">
        <v>76</v>
      </c>
      <c r="P8" s="134" t="s">
        <v>76</v>
      </c>
      <c r="Q8" s="134" t="s">
        <v>76</v>
      </c>
      <c r="R8" s="134" t="s">
        <v>76</v>
      </c>
      <c r="S8" s="134" t="s">
        <v>76</v>
      </c>
      <c r="T8" s="134" t="s">
        <v>76</v>
      </c>
      <c r="U8" s="134" t="s">
        <v>76</v>
      </c>
      <c r="V8" s="134" t="s">
        <v>76</v>
      </c>
      <c r="W8" s="134" t="s">
        <v>76</v>
      </c>
      <c r="X8" s="134" t="s">
        <v>76</v>
      </c>
      <c r="Y8" s="135" t="s">
        <v>76</v>
      </c>
    </row>
    <row r="9" spans="1:25" ht="28.8" x14ac:dyDescent="0.3">
      <c r="A9" s="1" t="s">
        <v>1217</v>
      </c>
      <c r="B9" s="543" t="s">
        <v>128</v>
      </c>
      <c r="C9" s="623" t="s">
        <v>1831</v>
      </c>
      <c r="D9" s="467" t="s">
        <v>1777</v>
      </c>
      <c r="E9" s="616">
        <f t="shared" ref="E9:E17" si="0">COUNTIFS($F9:$Y9,"taip")</f>
        <v>2</v>
      </c>
      <c r="F9" s="134" t="s">
        <v>76</v>
      </c>
      <c r="G9" s="134" t="s">
        <v>76</v>
      </c>
      <c r="H9" s="134" t="s">
        <v>77</v>
      </c>
      <c r="I9" s="134" t="s">
        <v>77</v>
      </c>
      <c r="J9" s="134" t="s">
        <v>76</v>
      </c>
      <c r="K9" s="134" t="s">
        <v>76</v>
      </c>
      <c r="L9" s="134" t="s">
        <v>76</v>
      </c>
      <c r="M9" s="134" t="s">
        <v>76</v>
      </c>
      <c r="N9" s="134" t="s">
        <v>76</v>
      </c>
      <c r="O9" s="134" t="s">
        <v>76</v>
      </c>
      <c r="P9" s="134" t="s">
        <v>76</v>
      </c>
      <c r="Q9" s="134" t="s">
        <v>76</v>
      </c>
      <c r="R9" s="134" t="s">
        <v>76</v>
      </c>
      <c r="S9" s="134" t="s">
        <v>76</v>
      </c>
      <c r="T9" s="134" t="s">
        <v>76</v>
      </c>
      <c r="U9" s="134" t="s">
        <v>76</v>
      </c>
      <c r="V9" s="134" t="s">
        <v>76</v>
      </c>
      <c r="W9" s="134" t="s">
        <v>76</v>
      </c>
      <c r="X9" s="134" t="s">
        <v>76</v>
      </c>
      <c r="Y9" s="135" t="s">
        <v>76</v>
      </c>
    </row>
    <row r="10" spans="1:25" ht="28.8" x14ac:dyDescent="0.3">
      <c r="A10" s="1" t="s">
        <v>1218</v>
      </c>
      <c r="B10" s="543" t="s">
        <v>129</v>
      </c>
      <c r="C10" s="623" t="s">
        <v>1725</v>
      </c>
      <c r="D10" s="467" t="s">
        <v>1778</v>
      </c>
      <c r="E10" s="616">
        <f t="shared" si="0"/>
        <v>4</v>
      </c>
      <c r="F10" s="134" t="s">
        <v>77</v>
      </c>
      <c r="G10" s="134" t="s">
        <v>77</v>
      </c>
      <c r="H10" s="134" t="s">
        <v>77</v>
      </c>
      <c r="I10" s="134" t="s">
        <v>77</v>
      </c>
      <c r="J10" s="134" t="s">
        <v>76</v>
      </c>
      <c r="K10" s="134" t="s">
        <v>76</v>
      </c>
      <c r="L10" s="134" t="s">
        <v>76</v>
      </c>
      <c r="M10" s="134" t="s">
        <v>76</v>
      </c>
      <c r="N10" s="134" t="s">
        <v>76</v>
      </c>
      <c r="O10" s="134" t="s">
        <v>76</v>
      </c>
      <c r="P10" s="134" t="s">
        <v>76</v>
      </c>
      <c r="Q10" s="134" t="s">
        <v>76</v>
      </c>
      <c r="R10" s="134" t="s">
        <v>76</v>
      </c>
      <c r="S10" s="134" t="s">
        <v>76</v>
      </c>
      <c r="T10" s="134" t="s">
        <v>76</v>
      </c>
      <c r="U10" s="134" t="s">
        <v>76</v>
      </c>
      <c r="V10" s="134" t="s">
        <v>76</v>
      </c>
      <c r="W10" s="134" t="s">
        <v>76</v>
      </c>
      <c r="X10" s="134" t="s">
        <v>76</v>
      </c>
      <c r="Y10" s="135" t="s">
        <v>76</v>
      </c>
    </row>
    <row r="11" spans="1:25" ht="28.8" x14ac:dyDescent="0.3">
      <c r="A11" s="1" t="s">
        <v>1219</v>
      </c>
      <c r="B11" s="543" t="s">
        <v>130</v>
      </c>
      <c r="C11" s="623" t="s">
        <v>1832</v>
      </c>
      <c r="D11" s="467" t="s">
        <v>1779</v>
      </c>
      <c r="E11" s="616">
        <f t="shared" si="0"/>
        <v>4</v>
      </c>
      <c r="F11" s="134" t="s">
        <v>77</v>
      </c>
      <c r="G11" s="134" t="s">
        <v>77</v>
      </c>
      <c r="H11" s="134" t="s">
        <v>77</v>
      </c>
      <c r="I11" s="134" t="s">
        <v>77</v>
      </c>
      <c r="J11" s="134" t="s">
        <v>76</v>
      </c>
      <c r="K11" s="134" t="s">
        <v>76</v>
      </c>
      <c r="L11" s="134" t="s">
        <v>76</v>
      </c>
      <c r="M11" s="134" t="s">
        <v>76</v>
      </c>
      <c r="N11" s="134" t="s">
        <v>76</v>
      </c>
      <c r="O11" s="134" t="s">
        <v>76</v>
      </c>
      <c r="P11" s="134" t="s">
        <v>76</v>
      </c>
      <c r="Q11" s="134" t="s">
        <v>76</v>
      </c>
      <c r="R11" s="134" t="s">
        <v>76</v>
      </c>
      <c r="S11" s="134" t="s">
        <v>76</v>
      </c>
      <c r="T11" s="134" t="s">
        <v>76</v>
      </c>
      <c r="U11" s="134" t="s">
        <v>76</v>
      </c>
      <c r="V11" s="134" t="s">
        <v>76</v>
      </c>
      <c r="W11" s="134" t="s">
        <v>76</v>
      </c>
      <c r="X11" s="134" t="s">
        <v>76</v>
      </c>
      <c r="Y11" s="135" t="s">
        <v>76</v>
      </c>
    </row>
    <row r="12" spans="1:25" x14ac:dyDescent="0.3">
      <c r="A12" s="1" t="s">
        <v>1220</v>
      </c>
      <c r="B12" s="543" t="s">
        <v>131</v>
      </c>
      <c r="C12" s="623" t="s">
        <v>1726</v>
      </c>
      <c r="D12" s="467" t="s">
        <v>1780</v>
      </c>
      <c r="E12" s="616">
        <f t="shared" si="0"/>
        <v>1</v>
      </c>
      <c r="F12" s="134" t="s">
        <v>77</v>
      </c>
      <c r="G12" s="134" t="s">
        <v>76</v>
      </c>
      <c r="H12" s="134" t="s">
        <v>76</v>
      </c>
      <c r="I12" s="134" t="s">
        <v>76</v>
      </c>
      <c r="J12" s="134" t="s">
        <v>76</v>
      </c>
      <c r="K12" s="134" t="s">
        <v>76</v>
      </c>
      <c r="L12" s="134" t="s">
        <v>76</v>
      </c>
      <c r="M12" s="134" t="s">
        <v>76</v>
      </c>
      <c r="N12" s="134" t="s">
        <v>76</v>
      </c>
      <c r="O12" s="134" t="s">
        <v>76</v>
      </c>
      <c r="P12" s="134" t="s">
        <v>76</v>
      </c>
      <c r="Q12" s="134" t="s">
        <v>76</v>
      </c>
      <c r="R12" s="134" t="s">
        <v>76</v>
      </c>
      <c r="S12" s="134" t="s">
        <v>76</v>
      </c>
      <c r="T12" s="134" t="s">
        <v>76</v>
      </c>
      <c r="U12" s="134" t="s">
        <v>76</v>
      </c>
      <c r="V12" s="134" t="s">
        <v>76</v>
      </c>
      <c r="W12" s="134" t="s">
        <v>76</v>
      </c>
      <c r="X12" s="134" t="s">
        <v>76</v>
      </c>
      <c r="Y12" s="135" t="s">
        <v>76</v>
      </c>
    </row>
    <row r="13" spans="1:25" ht="28.8" x14ac:dyDescent="0.3">
      <c r="A13" s="1" t="s">
        <v>1221</v>
      </c>
      <c r="B13" s="543" t="s">
        <v>132</v>
      </c>
      <c r="C13" s="623" t="s">
        <v>1727</v>
      </c>
      <c r="D13" s="467" t="s">
        <v>1781</v>
      </c>
      <c r="E13" s="616">
        <f t="shared" si="0"/>
        <v>1</v>
      </c>
      <c r="F13" s="134" t="s">
        <v>76</v>
      </c>
      <c r="G13" s="134" t="s">
        <v>76</v>
      </c>
      <c r="H13" s="134" t="s">
        <v>76</v>
      </c>
      <c r="I13" s="134" t="s">
        <v>77</v>
      </c>
      <c r="J13" s="134" t="s">
        <v>76</v>
      </c>
      <c r="K13" s="134" t="s">
        <v>76</v>
      </c>
      <c r="L13" s="134" t="s">
        <v>76</v>
      </c>
      <c r="M13" s="134" t="s">
        <v>76</v>
      </c>
      <c r="N13" s="134" t="s">
        <v>76</v>
      </c>
      <c r="O13" s="134" t="s">
        <v>76</v>
      </c>
      <c r="P13" s="134" t="s">
        <v>76</v>
      </c>
      <c r="Q13" s="134" t="s">
        <v>76</v>
      </c>
      <c r="R13" s="134" t="s">
        <v>76</v>
      </c>
      <c r="S13" s="134" t="s">
        <v>76</v>
      </c>
      <c r="T13" s="134" t="s">
        <v>76</v>
      </c>
      <c r="U13" s="134" t="s">
        <v>76</v>
      </c>
      <c r="V13" s="134" t="s">
        <v>76</v>
      </c>
      <c r="W13" s="134" t="s">
        <v>76</v>
      </c>
      <c r="X13" s="134" t="s">
        <v>76</v>
      </c>
      <c r="Y13" s="135" t="s">
        <v>76</v>
      </c>
    </row>
    <row r="14" spans="1:25" x14ac:dyDescent="0.3">
      <c r="A14" s="1" t="s">
        <v>1222</v>
      </c>
      <c r="B14" s="543" t="s">
        <v>133</v>
      </c>
      <c r="C14" s="623"/>
      <c r="D14" s="467"/>
      <c r="E14" s="616">
        <f t="shared" si="0"/>
        <v>0</v>
      </c>
      <c r="F14" s="134" t="s">
        <v>76</v>
      </c>
      <c r="G14" s="134" t="s">
        <v>76</v>
      </c>
      <c r="H14" s="134" t="s">
        <v>76</v>
      </c>
      <c r="I14" s="134" t="s">
        <v>76</v>
      </c>
      <c r="J14" s="134" t="s">
        <v>76</v>
      </c>
      <c r="K14" s="134" t="s">
        <v>76</v>
      </c>
      <c r="L14" s="134" t="s">
        <v>76</v>
      </c>
      <c r="M14" s="134" t="s">
        <v>76</v>
      </c>
      <c r="N14" s="134" t="s">
        <v>76</v>
      </c>
      <c r="O14" s="134" t="s">
        <v>76</v>
      </c>
      <c r="P14" s="134" t="s">
        <v>76</v>
      </c>
      <c r="Q14" s="134" t="s">
        <v>76</v>
      </c>
      <c r="R14" s="134" t="s">
        <v>76</v>
      </c>
      <c r="S14" s="134" t="s">
        <v>76</v>
      </c>
      <c r="T14" s="134" t="s">
        <v>76</v>
      </c>
      <c r="U14" s="134" t="s">
        <v>76</v>
      </c>
      <c r="V14" s="134" t="s">
        <v>76</v>
      </c>
      <c r="W14" s="134" t="s">
        <v>76</v>
      </c>
      <c r="X14" s="134" t="s">
        <v>76</v>
      </c>
      <c r="Y14" s="135" t="s">
        <v>76</v>
      </c>
    </row>
    <row r="15" spans="1:25" x14ac:dyDescent="0.3">
      <c r="A15" s="1" t="s">
        <v>1223</v>
      </c>
      <c r="B15" s="543" t="s">
        <v>134</v>
      </c>
      <c r="C15" s="623"/>
      <c r="D15" s="467"/>
      <c r="E15" s="616">
        <f t="shared" si="0"/>
        <v>0</v>
      </c>
      <c r="F15" s="134" t="s">
        <v>76</v>
      </c>
      <c r="G15" s="134" t="s">
        <v>76</v>
      </c>
      <c r="H15" s="134" t="s">
        <v>76</v>
      </c>
      <c r="I15" s="134" t="s">
        <v>76</v>
      </c>
      <c r="J15" s="134" t="s">
        <v>76</v>
      </c>
      <c r="K15" s="134" t="s">
        <v>76</v>
      </c>
      <c r="L15" s="134" t="s">
        <v>76</v>
      </c>
      <c r="M15" s="134" t="s">
        <v>76</v>
      </c>
      <c r="N15" s="134" t="s">
        <v>76</v>
      </c>
      <c r="O15" s="134" t="s">
        <v>76</v>
      </c>
      <c r="P15" s="134" t="s">
        <v>76</v>
      </c>
      <c r="Q15" s="134" t="s">
        <v>76</v>
      </c>
      <c r="R15" s="134" t="s">
        <v>76</v>
      </c>
      <c r="S15" s="134" t="s">
        <v>76</v>
      </c>
      <c r="T15" s="134" t="s">
        <v>76</v>
      </c>
      <c r="U15" s="134" t="s">
        <v>76</v>
      </c>
      <c r="V15" s="134" t="s">
        <v>76</v>
      </c>
      <c r="W15" s="134" t="s">
        <v>76</v>
      </c>
      <c r="X15" s="134" t="s">
        <v>76</v>
      </c>
      <c r="Y15" s="135" t="s">
        <v>76</v>
      </c>
    </row>
    <row r="16" spans="1:25" x14ac:dyDescent="0.3">
      <c r="A16" s="1" t="s">
        <v>1224</v>
      </c>
      <c r="B16" s="543" t="s">
        <v>135</v>
      </c>
      <c r="C16" s="623"/>
      <c r="D16" s="467"/>
      <c r="E16" s="616">
        <f t="shared" si="0"/>
        <v>0</v>
      </c>
      <c r="F16" s="134" t="s">
        <v>76</v>
      </c>
      <c r="G16" s="134" t="s">
        <v>76</v>
      </c>
      <c r="H16" s="134" t="s">
        <v>76</v>
      </c>
      <c r="I16" s="134" t="s">
        <v>76</v>
      </c>
      <c r="J16" s="134" t="s">
        <v>76</v>
      </c>
      <c r="K16" s="134" t="s">
        <v>76</v>
      </c>
      <c r="L16" s="134" t="s">
        <v>76</v>
      </c>
      <c r="M16" s="134" t="s">
        <v>76</v>
      </c>
      <c r="N16" s="134" t="s">
        <v>76</v>
      </c>
      <c r="O16" s="134" t="s">
        <v>76</v>
      </c>
      <c r="P16" s="134" t="s">
        <v>76</v>
      </c>
      <c r="Q16" s="134" t="s">
        <v>76</v>
      </c>
      <c r="R16" s="134" t="s">
        <v>76</v>
      </c>
      <c r="S16" s="134" t="s">
        <v>76</v>
      </c>
      <c r="T16" s="134" t="s">
        <v>76</v>
      </c>
      <c r="U16" s="134" t="s">
        <v>76</v>
      </c>
      <c r="V16" s="134" t="s">
        <v>76</v>
      </c>
      <c r="W16" s="134" t="s">
        <v>76</v>
      </c>
      <c r="X16" s="134" t="s">
        <v>76</v>
      </c>
      <c r="Y16" s="135" t="s">
        <v>76</v>
      </c>
    </row>
    <row r="17" spans="1:25" x14ac:dyDescent="0.3">
      <c r="A17" s="1" t="s">
        <v>1225</v>
      </c>
      <c r="B17" s="543" t="s">
        <v>136</v>
      </c>
      <c r="C17" s="623"/>
      <c r="D17" s="467"/>
      <c r="E17" s="616">
        <f t="shared" si="0"/>
        <v>0</v>
      </c>
      <c r="F17" s="134" t="s">
        <v>76</v>
      </c>
      <c r="G17" s="134" t="s">
        <v>76</v>
      </c>
      <c r="H17" s="134" t="s">
        <v>76</v>
      </c>
      <c r="I17" s="134" t="s">
        <v>76</v>
      </c>
      <c r="J17" s="134" t="s">
        <v>76</v>
      </c>
      <c r="K17" s="134" t="s">
        <v>76</v>
      </c>
      <c r="L17" s="134" t="s">
        <v>76</v>
      </c>
      <c r="M17" s="134" t="s">
        <v>76</v>
      </c>
      <c r="N17" s="134" t="s">
        <v>76</v>
      </c>
      <c r="O17" s="134" t="s">
        <v>76</v>
      </c>
      <c r="P17" s="134" t="s">
        <v>76</v>
      </c>
      <c r="Q17" s="134" t="s">
        <v>76</v>
      </c>
      <c r="R17" s="134" t="s">
        <v>76</v>
      </c>
      <c r="S17" s="134" t="s">
        <v>76</v>
      </c>
      <c r="T17" s="134" t="s">
        <v>76</v>
      </c>
      <c r="U17" s="134" t="s">
        <v>76</v>
      </c>
      <c r="V17" s="134" t="s">
        <v>76</v>
      </c>
      <c r="W17" s="134" t="s">
        <v>76</v>
      </c>
      <c r="X17" s="134" t="s">
        <v>76</v>
      </c>
      <c r="Y17" s="135" t="s">
        <v>76</v>
      </c>
    </row>
    <row r="18" spans="1:25" ht="43.2" x14ac:dyDescent="0.3">
      <c r="A18" s="1" t="s">
        <v>711</v>
      </c>
      <c r="B18" s="575"/>
      <c r="C18" s="482" t="s">
        <v>162</v>
      </c>
      <c r="D18" s="387" t="str">
        <f>D7</f>
        <v>Teiginį pagrindžiančio situacijos analizės rodiklio Nr.</v>
      </c>
      <c r="E18" s="515"/>
      <c r="F18" s="33"/>
      <c r="G18" s="33"/>
      <c r="H18" s="33"/>
      <c r="I18" s="33"/>
      <c r="J18" s="33"/>
      <c r="K18" s="33"/>
      <c r="L18" s="33"/>
      <c r="M18" s="33"/>
      <c r="N18" s="33"/>
      <c r="O18" s="33"/>
      <c r="P18" s="33"/>
      <c r="Q18" s="33"/>
      <c r="R18" s="33"/>
      <c r="S18" s="33"/>
      <c r="T18" s="33"/>
      <c r="U18" s="33"/>
      <c r="V18" s="33"/>
      <c r="W18" s="33"/>
      <c r="X18" s="33"/>
      <c r="Y18" s="34"/>
    </row>
    <row r="19" spans="1:25" x14ac:dyDescent="0.3">
      <c r="A19" s="1" t="s">
        <v>1226</v>
      </c>
      <c r="B19" s="543" t="s">
        <v>127</v>
      </c>
      <c r="C19" s="623" t="s">
        <v>1728</v>
      </c>
      <c r="D19" s="467" t="s">
        <v>1782</v>
      </c>
      <c r="E19" s="616">
        <f>COUNTIFS($F19:$Y19,"taip")</f>
        <v>2</v>
      </c>
      <c r="F19" s="134" t="s">
        <v>77</v>
      </c>
      <c r="G19" s="134" t="s">
        <v>76</v>
      </c>
      <c r="H19" s="134" t="s">
        <v>77</v>
      </c>
      <c r="I19" s="134" t="s">
        <v>76</v>
      </c>
      <c r="J19" s="134" t="s">
        <v>76</v>
      </c>
      <c r="K19" s="134" t="s">
        <v>76</v>
      </c>
      <c r="L19" s="134" t="s">
        <v>76</v>
      </c>
      <c r="M19" s="134" t="s">
        <v>76</v>
      </c>
      <c r="N19" s="134" t="s">
        <v>76</v>
      </c>
      <c r="O19" s="134" t="s">
        <v>76</v>
      </c>
      <c r="P19" s="134" t="s">
        <v>76</v>
      </c>
      <c r="Q19" s="134" t="s">
        <v>76</v>
      </c>
      <c r="R19" s="134" t="s">
        <v>76</v>
      </c>
      <c r="S19" s="134" t="s">
        <v>76</v>
      </c>
      <c r="T19" s="134" t="s">
        <v>76</v>
      </c>
      <c r="U19" s="134" t="s">
        <v>76</v>
      </c>
      <c r="V19" s="134" t="s">
        <v>76</v>
      </c>
      <c r="W19" s="134" t="s">
        <v>76</v>
      </c>
      <c r="X19" s="134" t="s">
        <v>76</v>
      </c>
      <c r="Y19" s="135" t="s">
        <v>76</v>
      </c>
    </row>
    <row r="20" spans="1:25" ht="28.8" x14ac:dyDescent="0.3">
      <c r="A20" s="1" t="s">
        <v>1227</v>
      </c>
      <c r="B20" s="543" t="s">
        <v>128</v>
      </c>
      <c r="C20" s="623" t="s">
        <v>1729</v>
      </c>
      <c r="D20" s="467" t="s">
        <v>1783</v>
      </c>
      <c r="E20" s="616">
        <f t="shared" ref="E20:E28" si="1">COUNTIFS($F20:$Y20,"taip")</f>
        <v>2</v>
      </c>
      <c r="F20" s="134" t="s">
        <v>77</v>
      </c>
      <c r="G20" s="134" t="s">
        <v>77</v>
      </c>
      <c r="H20" s="134" t="s">
        <v>76</v>
      </c>
      <c r="I20" s="134" t="s">
        <v>76</v>
      </c>
      <c r="J20" s="134" t="s">
        <v>76</v>
      </c>
      <c r="K20" s="134" t="s">
        <v>76</v>
      </c>
      <c r="L20" s="134" t="s">
        <v>76</v>
      </c>
      <c r="M20" s="134" t="s">
        <v>76</v>
      </c>
      <c r="N20" s="134" t="s">
        <v>76</v>
      </c>
      <c r="O20" s="134" t="s">
        <v>76</v>
      </c>
      <c r="P20" s="134" t="s">
        <v>76</v>
      </c>
      <c r="Q20" s="134" t="s">
        <v>76</v>
      </c>
      <c r="R20" s="134" t="s">
        <v>76</v>
      </c>
      <c r="S20" s="134" t="s">
        <v>76</v>
      </c>
      <c r="T20" s="134" t="s">
        <v>76</v>
      </c>
      <c r="U20" s="134" t="s">
        <v>76</v>
      </c>
      <c r="V20" s="134" t="s">
        <v>76</v>
      </c>
      <c r="W20" s="134" t="s">
        <v>76</v>
      </c>
      <c r="X20" s="134" t="s">
        <v>76</v>
      </c>
      <c r="Y20" s="135" t="s">
        <v>76</v>
      </c>
    </row>
    <row r="21" spans="1:25" ht="28.8" x14ac:dyDescent="0.3">
      <c r="A21" s="1" t="s">
        <v>1228</v>
      </c>
      <c r="B21" s="543" t="s">
        <v>129</v>
      </c>
      <c r="C21" s="623" t="s">
        <v>1730</v>
      </c>
      <c r="D21" s="467" t="s">
        <v>1784</v>
      </c>
      <c r="E21" s="616">
        <f t="shared" si="1"/>
        <v>3</v>
      </c>
      <c r="F21" s="134" t="s">
        <v>77</v>
      </c>
      <c r="G21" s="134" t="s">
        <v>77</v>
      </c>
      <c r="H21" s="134" t="s">
        <v>76</v>
      </c>
      <c r="I21" s="134" t="s">
        <v>77</v>
      </c>
      <c r="J21" s="134" t="s">
        <v>76</v>
      </c>
      <c r="K21" s="134" t="s">
        <v>76</v>
      </c>
      <c r="L21" s="134" t="s">
        <v>76</v>
      </c>
      <c r="M21" s="134" t="s">
        <v>76</v>
      </c>
      <c r="N21" s="134" t="s">
        <v>76</v>
      </c>
      <c r="O21" s="134" t="s">
        <v>76</v>
      </c>
      <c r="P21" s="134" t="s">
        <v>76</v>
      </c>
      <c r="Q21" s="134" t="s">
        <v>76</v>
      </c>
      <c r="R21" s="134" t="s">
        <v>76</v>
      </c>
      <c r="S21" s="134" t="s">
        <v>76</v>
      </c>
      <c r="T21" s="134" t="s">
        <v>76</v>
      </c>
      <c r="U21" s="134" t="s">
        <v>76</v>
      </c>
      <c r="V21" s="134" t="s">
        <v>76</v>
      </c>
      <c r="W21" s="134" t="s">
        <v>76</v>
      </c>
      <c r="X21" s="134" t="s">
        <v>76</v>
      </c>
      <c r="Y21" s="135" t="s">
        <v>76</v>
      </c>
    </row>
    <row r="22" spans="1:25" x14ac:dyDescent="0.3">
      <c r="A22" s="1" t="s">
        <v>1229</v>
      </c>
      <c r="B22" s="543" t="s">
        <v>130</v>
      </c>
      <c r="C22" s="623" t="s">
        <v>1833</v>
      </c>
      <c r="D22" s="467" t="s">
        <v>1785</v>
      </c>
      <c r="E22" s="616">
        <f t="shared" si="1"/>
        <v>2</v>
      </c>
      <c r="F22" s="134" t="s">
        <v>76</v>
      </c>
      <c r="G22" s="134" t="s">
        <v>76</v>
      </c>
      <c r="H22" s="134" t="s">
        <v>77</v>
      </c>
      <c r="I22" s="134" t="s">
        <v>77</v>
      </c>
      <c r="J22" s="134" t="s">
        <v>76</v>
      </c>
      <c r="K22" s="134" t="s">
        <v>76</v>
      </c>
      <c r="L22" s="134" t="s">
        <v>76</v>
      </c>
      <c r="M22" s="134" t="s">
        <v>76</v>
      </c>
      <c r="N22" s="134" t="s">
        <v>76</v>
      </c>
      <c r="O22" s="134" t="s">
        <v>76</v>
      </c>
      <c r="P22" s="134" t="s">
        <v>76</v>
      </c>
      <c r="Q22" s="134" t="s">
        <v>76</v>
      </c>
      <c r="R22" s="134" t="s">
        <v>76</v>
      </c>
      <c r="S22" s="134" t="s">
        <v>76</v>
      </c>
      <c r="T22" s="134" t="s">
        <v>76</v>
      </c>
      <c r="U22" s="134" t="s">
        <v>76</v>
      </c>
      <c r="V22" s="134" t="s">
        <v>76</v>
      </c>
      <c r="W22" s="134" t="s">
        <v>76</v>
      </c>
      <c r="X22" s="134" t="s">
        <v>76</v>
      </c>
      <c r="Y22" s="135" t="s">
        <v>76</v>
      </c>
    </row>
    <row r="23" spans="1:25" x14ac:dyDescent="0.3">
      <c r="A23" s="1" t="s">
        <v>1230</v>
      </c>
      <c r="B23" s="543" t="s">
        <v>131</v>
      </c>
      <c r="C23" s="623" t="s">
        <v>1834</v>
      </c>
      <c r="D23" s="467" t="s">
        <v>1786</v>
      </c>
      <c r="E23" s="616">
        <f t="shared" si="1"/>
        <v>3</v>
      </c>
      <c r="F23" s="134" t="s">
        <v>77</v>
      </c>
      <c r="G23" s="134" t="s">
        <v>77</v>
      </c>
      <c r="H23" s="134" t="s">
        <v>77</v>
      </c>
      <c r="I23" s="134" t="s">
        <v>76</v>
      </c>
      <c r="J23" s="134" t="s">
        <v>76</v>
      </c>
      <c r="K23" s="134" t="s">
        <v>76</v>
      </c>
      <c r="L23" s="134" t="s">
        <v>76</v>
      </c>
      <c r="M23" s="134" t="s">
        <v>76</v>
      </c>
      <c r="N23" s="134" t="s">
        <v>76</v>
      </c>
      <c r="O23" s="134" t="s">
        <v>76</v>
      </c>
      <c r="P23" s="134" t="s">
        <v>76</v>
      </c>
      <c r="Q23" s="134" t="s">
        <v>76</v>
      </c>
      <c r="R23" s="134" t="s">
        <v>76</v>
      </c>
      <c r="S23" s="134" t="s">
        <v>76</v>
      </c>
      <c r="T23" s="134" t="s">
        <v>76</v>
      </c>
      <c r="U23" s="134" t="s">
        <v>76</v>
      </c>
      <c r="V23" s="134" t="s">
        <v>76</v>
      </c>
      <c r="W23" s="134" t="s">
        <v>76</v>
      </c>
      <c r="X23" s="134" t="s">
        <v>76</v>
      </c>
      <c r="Y23" s="135" t="s">
        <v>76</v>
      </c>
    </row>
    <row r="24" spans="1:25" x14ac:dyDescent="0.3">
      <c r="A24" s="1" t="s">
        <v>1231</v>
      </c>
      <c r="B24" s="543" t="s">
        <v>132</v>
      </c>
      <c r="C24" s="623" t="s">
        <v>1731</v>
      </c>
      <c r="D24" s="467" t="s">
        <v>1787</v>
      </c>
      <c r="E24" s="616">
        <f t="shared" si="1"/>
        <v>3</v>
      </c>
      <c r="F24" s="134" t="s">
        <v>77</v>
      </c>
      <c r="G24" s="134" t="s">
        <v>77</v>
      </c>
      <c r="H24" s="134" t="s">
        <v>77</v>
      </c>
      <c r="I24" s="134" t="s">
        <v>76</v>
      </c>
      <c r="J24" s="134" t="s">
        <v>76</v>
      </c>
      <c r="K24" s="134" t="s">
        <v>76</v>
      </c>
      <c r="L24" s="134" t="s">
        <v>76</v>
      </c>
      <c r="M24" s="134" t="s">
        <v>76</v>
      </c>
      <c r="N24" s="134" t="s">
        <v>76</v>
      </c>
      <c r="O24" s="134" t="s">
        <v>76</v>
      </c>
      <c r="P24" s="134" t="s">
        <v>76</v>
      </c>
      <c r="Q24" s="134" t="s">
        <v>76</v>
      </c>
      <c r="R24" s="134" t="s">
        <v>76</v>
      </c>
      <c r="S24" s="134" t="s">
        <v>76</v>
      </c>
      <c r="T24" s="134" t="s">
        <v>76</v>
      </c>
      <c r="U24" s="134" t="s">
        <v>76</v>
      </c>
      <c r="V24" s="134" t="s">
        <v>76</v>
      </c>
      <c r="W24" s="134" t="s">
        <v>76</v>
      </c>
      <c r="X24" s="134" t="s">
        <v>76</v>
      </c>
      <c r="Y24" s="135" t="s">
        <v>76</v>
      </c>
    </row>
    <row r="25" spans="1:25" x14ac:dyDescent="0.3">
      <c r="A25" s="1" t="s">
        <v>1232</v>
      </c>
      <c r="B25" s="543" t="s">
        <v>133</v>
      </c>
      <c r="C25" s="623"/>
      <c r="D25" s="467"/>
      <c r="E25" s="616">
        <f t="shared" si="1"/>
        <v>0</v>
      </c>
      <c r="F25" s="134" t="s">
        <v>76</v>
      </c>
      <c r="G25" s="134" t="s">
        <v>76</v>
      </c>
      <c r="H25" s="134" t="s">
        <v>76</v>
      </c>
      <c r="I25" s="134" t="s">
        <v>76</v>
      </c>
      <c r="J25" s="134" t="s">
        <v>76</v>
      </c>
      <c r="K25" s="134" t="s">
        <v>76</v>
      </c>
      <c r="L25" s="134" t="s">
        <v>76</v>
      </c>
      <c r="M25" s="134" t="s">
        <v>76</v>
      </c>
      <c r="N25" s="134" t="s">
        <v>76</v>
      </c>
      <c r="O25" s="134" t="s">
        <v>76</v>
      </c>
      <c r="P25" s="134" t="s">
        <v>76</v>
      </c>
      <c r="Q25" s="134" t="s">
        <v>76</v>
      </c>
      <c r="R25" s="134" t="s">
        <v>76</v>
      </c>
      <c r="S25" s="134" t="s">
        <v>76</v>
      </c>
      <c r="T25" s="134" t="s">
        <v>76</v>
      </c>
      <c r="U25" s="134" t="s">
        <v>76</v>
      </c>
      <c r="V25" s="134" t="s">
        <v>76</v>
      </c>
      <c r="W25" s="134" t="s">
        <v>76</v>
      </c>
      <c r="X25" s="134" t="s">
        <v>76</v>
      </c>
      <c r="Y25" s="135" t="s">
        <v>76</v>
      </c>
    </row>
    <row r="26" spans="1:25" x14ac:dyDescent="0.3">
      <c r="A26" s="1" t="s">
        <v>1233</v>
      </c>
      <c r="B26" s="543" t="s">
        <v>134</v>
      </c>
      <c r="C26" s="623"/>
      <c r="D26" s="467"/>
      <c r="E26" s="616">
        <f t="shared" si="1"/>
        <v>0</v>
      </c>
      <c r="F26" s="134" t="s">
        <v>76</v>
      </c>
      <c r="G26" s="134" t="s">
        <v>76</v>
      </c>
      <c r="H26" s="134" t="s">
        <v>76</v>
      </c>
      <c r="I26" s="134" t="s">
        <v>76</v>
      </c>
      <c r="J26" s="134" t="s">
        <v>76</v>
      </c>
      <c r="K26" s="134" t="s">
        <v>76</v>
      </c>
      <c r="L26" s="134" t="s">
        <v>76</v>
      </c>
      <c r="M26" s="134" t="s">
        <v>76</v>
      </c>
      <c r="N26" s="134" t="s">
        <v>76</v>
      </c>
      <c r="O26" s="134" t="s">
        <v>76</v>
      </c>
      <c r="P26" s="134" t="s">
        <v>76</v>
      </c>
      <c r="Q26" s="134" t="s">
        <v>76</v>
      </c>
      <c r="R26" s="134" t="s">
        <v>76</v>
      </c>
      <c r="S26" s="134" t="s">
        <v>76</v>
      </c>
      <c r="T26" s="134" t="s">
        <v>76</v>
      </c>
      <c r="U26" s="134" t="s">
        <v>76</v>
      </c>
      <c r="V26" s="134" t="s">
        <v>76</v>
      </c>
      <c r="W26" s="134" t="s">
        <v>76</v>
      </c>
      <c r="X26" s="134" t="s">
        <v>76</v>
      </c>
      <c r="Y26" s="135" t="s">
        <v>76</v>
      </c>
    </row>
    <row r="27" spans="1:25" x14ac:dyDescent="0.3">
      <c r="A27" s="1" t="s">
        <v>1234</v>
      </c>
      <c r="B27" s="543" t="s">
        <v>135</v>
      </c>
      <c r="C27" s="623"/>
      <c r="D27" s="467"/>
      <c r="E27" s="616">
        <f t="shared" si="1"/>
        <v>0</v>
      </c>
      <c r="F27" s="134" t="s">
        <v>76</v>
      </c>
      <c r="G27" s="134" t="s">
        <v>76</v>
      </c>
      <c r="H27" s="134" t="s">
        <v>76</v>
      </c>
      <c r="I27" s="134" t="s">
        <v>76</v>
      </c>
      <c r="J27" s="134" t="s">
        <v>76</v>
      </c>
      <c r="K27" s="134" t="s">
        <v>76</v>
      </c>
      <c r="L27" s="134" t="s">
        <v>76</v>
      </c>
      <c r="M27" s="134" t="s">
        <v>76</v>
      </c>
      <c r="N27" s="134" t="s">
        <v>76</v>
      </c>
      <c r="O27" s="134" t="s">
        <v>76</v>
      </c>
      <c r="P27" s="134" t="s">
        <v>76</v>
      </c>
      <c r="Q27" s="134" t="s">
        <v>76</v>
      </c>
      <c r="R27" s="134" t="s">
        <v>76</v>
      </c>
      <c r="S27" s="134" t="s">
        <v>76</v>
      </c>
      <c r="T27" s="134" t="s">
        <v>76</v>
      </c>
      <c r="U27" s="134" t="s">
        <v>76</v>
      </c>
      <c r="V27" s="134" t="s">
        <v>76</v>
      </c>
      <c r="W27" s="134" t="s">
        <v>76</v>
      </c>
      <c r="X27" s="134" t="s">
        <v>76</v>
      </c>
      <c r="Y27" s="135" t="s">
        <v>76</v>
      </c>
    </row>
    <row r="28" spans="1:25" x14ac:dyDescent="0.3">
      <c r="A28" s="1" t="s">
        <v>1235</v>
      </c>
      <c r="B28" s="543" t="s">
        <v>136</v>
      </c>
      <c r="C28" s="623"/>
      <c r="D28" s="467"/>
      <c r="E28" s="616">
        <f t="shared" si="1"/>
        <v>0</v>
      </c>
      <c r="F28" s="134" t="s">
        <v>76</v>
      </c>
      <c r="G28" s="134" t="s">
        <v>76</v>
      </c>
      <c r="H28" s="134" t="s">
        <v>76</v>
      </c>
      <c r="I28" s="134" t="s">
        <v>76</v>
      </c>
      <c r="J28" s="134" t="s">
        <v>76</v>
      </c>
      <c r="K28" s="134" t="s">
        <v>76</v>
      </c>
      <c r="L28" s="134" t="s">
        <v>76</v>
      </c>
      <c r="M28" s="134" t="s">
        <v>76</v>
      </c>
      <c r="N28" s="134" t="s">
        <v>76</v>
      </c>
      <c r="O28" s="134" t="s">
        <v>76</v>
      </c>
      <c r="P28" s="134" t="s">
        <v>76</v>
      </c>
      <c r="Q28" s="134" t="s">
        <v>76</v>
      </c>
      <c r="R28" s="134" t="s">
        <v>76</v>
      </c>
      <c r="S28" s="134" t="s">
        <v>76</v>
      </c>
      <c r="T28" s="134" t="s">
        <v>76</v>
      </c>
      <c r="U28" s="134" t="s">
        <v>76</v>
      </c>
      <c r="V28" s="134" t="s">
        <v>76</v>
      </c>
      <c r="W28" s="134" t="s">
        <v>76</v>
      </c>
      <c r="X28" s="134" t="s">
        <v>76</v>
      </c>
      <c r="Y28" s="135" t="s">
        <v>76</v>
      </c>
    </row>
    <row r="29" spans="1:25" ht="43.2" x14ac:dyDescent="0.3">
      <c r="A29" s="1" t="s">
        <v>712</v>
      </c>
      <c r="B29" s="575"/>
      <c r="C29" s="482" t="s">
        <v>137</v>
      </c>
      <c r="D29" s="387" t="s">
        <v>164</v>
      </c>
      <c r="E29" s="515"/>
      <c r="F29" s="33"/>
      <c r="G29" s="33"/>
      <c r="H29" s="33"/>
      <c r="I29" s="33"/>
      <c r="J29" s="33"/>
      <c r="K29" s="33"/>
      <c r="L29" s="33"/>
      <c r="M29" s="33"/>
      <c r="N29" s="33"/>
      <c r="O29" s="33"/>
      <c r="P29" s="33"/>
      <c r="Q29" s="33"/>
      <c r="R29" s="33"/>
      <c r="S29" s="33"/>
      <c r="T29" s="33"/>
      <c r="U29" s="33"/>
      <c r="V29" s="33"/>
      <c r="W29" s="33"/>
      <c r="X29" s="33"/>
      <c r="Y29" s="34"/>
    </row>
    <row r="30" spans="1:25" ht="28.8" x14ac:dyDescent="0.3">
      <c r="A30" s="1" t="s">
        <v>1236</v>
      </c>
      <c r="B30" s="543" t="s">
        <v>127</v>
      </c>
      <c r="C30" s="623" t="s">
        <v>1732</v>
      </c>
      <c r="D30" s="467" t="s">
        <v>1788</v>
      </c>
      <c r="E30" s="616">
        <f>COUNTIFS($F30:$Y30,"taip")</f>
        <v>2</v>
      </c>
      <c r="F30" s="134" t="s">
        <v>77</v>
      </c>
      <c r="G30" s="134" t="s">
        <v>77</v>
      </c>
      <c r="H30" s="134" t="s">
        <v>76</v>
      </c>
      <c r="I30" s="134" t="s">
        <v>76</v>
      </c>
      <c r="J30" s="134" t="s">
        <v>76</v>
      </c>
      <c r="K30" s="134" t="s">
        <v>76</v>
      </c>
      <c r="L30" s="134" t="s">
        <v>76</v>
      </c>
      <c r="M30" s="134" t="s">
        <v>76</v>
      </c>
      <c r="N30" s="134" t="s">
        <v>76</v>
      </c>
      <c r="O30" s="134" t="s">
        <v>76</v>
      </c>
      <c r="P30" s="134" t="s">
        <v>76</v>
      </c>
      <c r="Q30" s="134" t="s">
        <v>76</v>
      </c>
      <c r="R30" s="134" t="s">
        <v>76</v>
      </c>
      <c r="S30" s="134" t="s">
        <v>76</v>
      </c>
      <c r="T30" s="134" t="s">
        <v>76</v>
      </c>
      <c r="U30" s="134" t="s">
        <v>76</v>
      </c>
      <c r="V30" s="134" t="s">
        <v>76</v>
      </c>
      <c r="W30" s="134" t="s">
        <v>76</v>
      </c>
      <c r="X30" s="134" t="s">
        <v>76</v>
      </c>
      <c r="Y30" s="135" t="s">
        <v>76</v>
      </c>
    </row>
    <row r="31" spans="1:25" ht="28.8" x14ac:dyDescent="0.3">
      <c r="A31" s="1" t="s">
        <v>1237</v>
      </c>
      <c r="B31" s="543" t="s">
        <v>128</v>
      </c>
      <c r="C31" s="623" t="s">
        <v>1733</v>
      </c>
      <c r="D31" s="467" t="s">
        <v>1789</v>
      </c>
      <c r="E31" s="616">
        <f t="shared" ref="E31:E39" si="2">COUNTIFS($F31:$Y31,"taip")</f>
        <v>3</v>
      </c>
      <c r="F31" s="134" t="s">
        <v>77</v>
      </c>
      <c r="G31" s="134" t="s">
        <v>77</v>
      </c>
      <c r="H31" s="134" t="s">
        <v>77</v>
      </c>
      <c r="I31" s="134" t="s">
        <v>76</v>
      </c>
      <c r="J31" s="134" t="s">
        <v>76</v>
      </c>
      <c r="K31" s="134" t="s">
        <v>76</v>
      </c>
      <c r="L31" s="134" t="s">
        <v>76</v>
      </c>
      <c r="M31" s="134" t="s">
        <v>76</v>
      </c>
      <c r="N31" s="134" t="s">
        <v>76</v>
      </c>
      <c r="O31" s="134" t="s">
        <v>76</v>
      </c>
      <c r="P31" s="134" t="s">
        <v>76</v>
      </c>
      <c r="Q31" s="134" t="s">
        <v>76</v>
      </c>
      <c r="R31" s="134" t="s">
        <v>76</v>
      </c>
      <c r="S31" s="134" t="s">
        <v>76</v>
      </c>
      <c r="T31" s="134" t="s">
        <v>76</v>
      </c>
      <c r="U31" s="134" t="s">
        <v>76</v>
      </c>
      <c r="V31" s="134" t="s">
        <v>76</v>
      </c>
      <c r="W31" s="134" t="s">
        <v>76</v>
      </c>
      <c r="X31" s="134" t="s">
        <v>76</v>
      </c>
      <c r="Y31" s="135" t="s">
        <v>76</v>
      </c>
    </row>
    <row r="32" spans="1:25" ht="28.8" x14ac:dyDescent="0.3">
      <c r="A32" s="1" t="s">
        <v>1238</v>
      </c>
      <c r="B32" s="543" t="s">
        <v>129</v>
      </c>
      <c r="C32" s="623" t="s">
        <v>1734</v>
      </c>
      <c r="D32" s="467" t="s">
        <v>1790</v>
      </c>
      <c r="E32" s="616">
        <f t="shared" si="2"/>
        <v>1</v>
      </c>
      <c r="F32" s="134" t="s">
        <v>76</v>
      </c>
      <c r="G32" s="134" t="s">
        <v>76</v>
      </c>
      <c r="H32" s="134" t="s">
        <v>77</v>
      </c>
      <c r="I32" s="134" t="s">
        <v>76</v>
      </c>
      <c r="J32" s="134" t="s">
        <v>76</v>
      </c>
      <c r="K32" s="134" t="s">
        <v>76</v>
      </c>
      <c r="L32" s="134" t="s">
        <v>76</v>
      </c>
      <c r="M32" s="134" t="s">
        <v>76</v>
      </c>
      <c r="N32" s="134" t="s">
        <v>76</v>
      </c>
      <c r="O32" s="134" t="s">
        <v>76</v>
      </c>
      <c r="P32" s="134" t="s">
        <v>76</v>
      </c>
      <c r="Q32" s="134" t="s">
        <v>76</v>
      </c>
      <c r="R32" s="134" t="s">
        <v>76</v>
      </c>
      <c r="S32" s="134" t="s">
        <v>76</v>
      </c>
      <c r="T32" s="134" t="s">
        <v>76</v>
      </c>
      <c r="U32" s="134" t="s">
        <v>76</v>
      </c>
      <c r="V32" s="134" t="s">
        <v>76</v>
      </c>
      <c r="W32" s="134" t="s">
        <v>76</v>
      </c>
      <c r="X32" s="134" t="s">
        <v>76</v>
      </c>
      <c r="Y32" s="135" t="s">
        <v>76</v>
      </c>
    </row>
    <row r="33" spans="1:25" ht="28.8" x14ac:dyDescent="0.3">
      <c r="A33" s="1" t="s">
        <v>1239</v>
      </c>
      <c r="B33" s="543" t="s">
        <v>130</v>
      </c>
      <c r="C33" s="623" t="s">
        <v>1735</v>
      </c>
      <c r="D33" s="467" t="s">
        <v>1791</v>
      </c>
      <c r="E33" s="616">
        <f t="shared" si="2"/>
        <v>2</v>
      </c>
      <c r="F33" s="134" t="s">
        <v>77</v>
      </c>
      <c r="G33" s="134" t="s">
        <v>76</v>
      </c>
      <c r="H33" s="134" t="s">
        <v>76</v>
      </c>
      <c r="I33" s="134" t="s">
        <v>77</v>
      </c>
      <c r="J33" s="134" t="s">
        <v>76</v>
      </c>
      <c r="K33" s="134" t="s">
        <v>76</v>
      </c>
      <c r="L33" s="134" t="s">
        <v>76</v>
      </c>
      <c r="M33" s="134" t="s">
        <v>76</v>
      </c>
      <c r="N33" s="134" t="s">
        <v>76</v>
      </c>
      <c r="O33" s="134" t="s">
        <v>76</v>
      </c>
      <c r="P33" s="134" t="s">
        <v>76</v>
      </c>
      <c r="Q33" s="134" t="s">
        <v>76</v>
      </c>
      <c r="R33" s="134" t="s">
        <v>76</v>
      </c>
      <c r="S33" s="134" t="s">
        <v>76</v>
      </c>
      <c r="T33" s="134" t="s">
        <v>76</v>
      </c>
      <c r="U33" s="134" t="s">
        <v>76</v>
      </c>
      <c r="V33" s="134" t="s">
        <v>76</v>
      </c>
      <c r="W33" s="134" t="s">
        <v>76</v>
      </c>
      <c r="X33" s="134" t="s">
        <v>76</v>
      </c>
      <c r="Y33" s="135" t="s">
        <v>76</v>
      </c>
    </row>
    <row r="34" spans="1:25" ht="28.8" x14ac:dyDescent="0.3">
      <c r="A34" s="1" t="s">
        <v>1240</v>
      </c>
      <c r="B34" s="543" t="s">
        <v>131</v>
      </c>
      <c r="C34" s="623" t="s">
        <v>1736</v>
      </c>
      <c r="D34" s="467" t="s">
        <v>1790</v>
      </c>
      <c r="E34" s="616">
        <f t="shared" si="2"/>
        <v>1</v>
      </c>
      <c r="F34" s="134" t="s">
        <v>77</v>
      </c>
      <c r="G34" s="134" t="s">
        <v>76</v>
      </c>
      <c r="H34" s="134" t="s">
        <v>76</v>
      </c>
      <c r="I34" s="134" t="s">
        <v>76</v>
      </c>
      <c r="J34" s="134" t="s">
        <v>76</v>
      </c>
      <c r="K34" s="134" t="s">
        <v>76</v>
      </c>
      <c r="L34" s="134" t="s">
        <v>76</v>
      </c>
      <c r="M34" s="134" t="s">
        <v>76</v>
      </c>
      <c r="N34" s="134" t="s">
        <v>76</v>
      </c>
      <c r="O34" s="134" t="s">
        <v>76</v>
      </c>
      <c r="P34" s="134" t="s">
        <v>76</v>
      </c>
      <c r="Q34" s="134" t="s">
        <v>76</v>
      </c>
      <c r="R34" s="134" t="s">
        <v>76</v>
      </c>
      <c r="S34" s="134" t="s">
        <v>76</v>
      </c>
      <c r="T34" s="134" t="s">
        <v>76</v>
      </c>
      <c r="U34" s="134" t="s">
        <v>76</v>
      </c>
      <c r="V34" s="134" t="s">
        <v>76</v>
      </c>
      <c r="W34" s="134" t="s">
        <v>76</v>
      </c>
      <c r="X34" s="134" t="s">
        <v>76</v>
      </c>
      <c r="Y34" s="135" t="s">
        <v>76</v>
      </c>
    </row>
    <row r="35" spans="1:25" ht="43.2" x14ac:dyDescent="0.3">
      <c r="A35" s="1" t="s">
        <v>1241</v>
      </c>
      <c r="B35" s="543" t="s">
        <v>132</v>
      </c>
      <c r="C35" s="623" t="s">
        <v>1830</v>
      </c>
      <c r="D35" s="467" t="s">
        <v>1791</v>
      </c>
      <c r="E35" s="616">
        <f t="shared" si="2"/>
        <v>2</v>
      </c>
      <c r="F35" s="134" t="s">
        <v>77</v>
      </c>
      <c r="G35" s="134" t="s">
        <v>76</v>
      </c>
      <c r="H35" s="134" t="s">
        <v>77</v>
      </c>
      <c r="I35" s="134" t="s">
        <v>76</v>
      </c>
      <c r="J35" s="134" t="s">
        <v>76</v>
      </c>
      <c r="K35" s="134" t="s">
        <v>76</v>
      </c>
      <c r="L35" s="134" t="s">
        <v>76</v>
      </c>
      <c r="M35" s="134" t="s">
        <v>76</v>
      </c>
      <c r="N35" s="134" t="s">
        <v>76</v>
      </c>
      <c r="O35" s="134" t="s">
        <v>76</v>
      </c>
      <c r="P35" s="134" t="s">
        <v>76</v>
      </c>
      <c r="Q35" s="134" t="s">
        <v>76</v>
      </c>
      <c r="R35" s="134" t="s">
        <v>76</v>
      </c>
      <c r="S35" s="134" t="s">
        <v>76</v>
      </c>
      <c r="T35" s="134" t="s">
        <v>76</v>
      </c>
      <c r="U35" s="134" t="s">
        <v>76</v>
      </c>
      <c r="V35" s="134" t="s">
        <v>76</v>
      </c>
      <c r="W35" s="134" t="s">
        <v>76</v>
      </c>
      <c r="X35" s="134" t="s">
        <v>76</v>
      </c>
      <c r="Y35" s="135" t="s">
        <v>76</v>
      </c>
    </row>
    <row r="36" spans="1:25" ht="28.8" x14ac:dyDescent="0.3">
      <c r="A36" s="1" t="s">
        <v>1242</v>
      </c>
      <c r="B36" s="543" t="s">
        <v>133</v>
      </c>
      <c r="C36" s="623" t="s">
        <v>1737</v>
      </c>
      <c r="D36" s="467" t="s">
        <v>1792</v>
      </c>
      <c r="E36" s="616">
        <f t="shared" si="2"/>
        <v>3</v>
      </c>
      <c r="F36" s="134" t="s">
        <v>77</v>
      </c>
      <c r="G36" s="134" t="s">
        <v>77</v>
      </c>
      <c r="H36" s="134" t="s">
        <v>77</v>
      </c>
      <c r="I36" s="134" t="s">
        <v>76</v>
      </c>
      <c r="J36" s="134" t="s">
        <v>76</v>
      </c>
      <c r="K36" s="134" t="s">
        <v>76</v>
      </c>
      <c r="L36" s="134" t="s">
        <v>76</v>
      </c>
      <c r="M36" s="134" t="s">
        <v>76</v>
      </c>
      <c r="N36" s="134" t="s">
        <v>76</v>
      </c>
      <c r="O36" s="134" t="s">
        <v>76</v>
      </c>
      <c r="P36" s="134" t="s">
        <v>76</v>
      </c>
      <c r="Q36" s="134" t="s">
        <v>76</v>
      </c>
      <c r="R36" s="134" t="s">
        <v>76</v>
      </c>
      <c r="S36" s="134" t="s">
        <v>76</v>
      </c>
      <c r="T36" s="134" t="s">
        <v>76</v>
      </c>
      <c r="U36" s="134" t="s">
        <v>76</v>
      </c>
      <c r="V36" s="134" t="s">
        <v>76</v>
      </c>
      <c r="W36" s="134" t="s">
        <v>76</v>
      </c>
      <c r="X36" s="134" t="s">
        <v>76</v>
      </c>
      <c r="Y36" s="135" t="s">
        <v>76</v>
      </c>
    </row>
    <row r="37" spans="1:25" x14ac:dyDescent="0.3">
      <c r="A37" s="1" t="s">
        <v>1243</v>
      </c>
      <c r="B37" s="543" t="s">
        <v>134</v>
      </c>
      <c r="C37" s="623"/>
      <c r="D37" s="467"/>
      <c r="E37" s="616">
        <f t="shared" si="2"/>
        <v>0</v>
      </c>
      <c r="F37" s="134" t="s">
        <v>76</v>
      </c>
      <c r="G37" s="134" t="s">
        <v>76</v>
      </c>
      <c r="H37" s="134" t="s">
        <v>76</v>
      </c>
      <c r="I37" s="134" t="s">
        <v>76</v>
      </c>
      <c r="J37" s="134" t="s">
        <v>76</v>
      </c>
      <c r="K37" s="134" t="s">
        <v>76</v>
      </c>
      <c r="L37" s="134" t="s">
        <v>76</v>
      </c>
      <c r="M37" s="134" t="s">
        <v>76</v>
      </c>
      <c r="N37" s="134" t="s">
        <v>76</v>
      </c>
      <c r="O37" s="134" t="s">
        <v>76</v>
      </c>
      <c r="P37" s="134" t="s">
        <v>76</v>
      </c>
      <c r="Q37" s="134" t="s">
        <v>76</v>
      </c>
      <c r="R37" s="134" t="s">
        <v>76</v>
      </c>
      <c r="S37" s="134" t="s">
        <v>76</v>
      </c>
      <c r="T37" s="134" t="s">
        <v>76</v>
      </c>
      <c r="U37" s="134" t="s">
        <v>76</v>
      </c>
      <c r="V37" s="134" t="s">
        <v>76</v>
      </c>
      <c r="W37" s="134" t="s">
        <v>76</v>
      </c>
      <c r="X37" s="134" t="s">
        <v>76</v>
      </c>
      <c r="Y37" s="135" t="s">
        <v>76</v>
      </c>
    </row>
    <row r="38" spans="1:25" x14ac:dyDescent="0.3">
      <c r="A38" s="1" t="s">
        <v>1244</v>
      </c>
      <c r="B38" s="543" t="s">
        <v>135</v>
      </c>
      <c r="C38" s="623"/>
      <c r="D38" s="467"/>
      <c r="E38" s="616">
        <f t="shared" si="2"/>
        <v>0</v>
      </c>
      <c r="F38" s="134" t="s">
        <v>76</v>
      </c>
      <c r="G38" s="134" t="s">
        <v>76</v>
      </c>
      <c r="H38" s="134" t="s">
        <v>76</v>
      </c>
      <c r="I38" s="134" t="s">
        <v>76</v>
      </c>
      <c r="J38" s="134" t="s">
        <v>76</v>
      </c>
      <c r="K38" s="134" t="s">
        <v>76</v>
      </c>
      <c r="L38" s="134" t="s">
        <v>76</v>
      </c>
      <c r="M38" s="134" t="s">
        <v>76</v>
      </c>
      <c r="N38" s="134" t="s">
        <v>76</v>
      </c>
      <c r="O38" s="134" t="s">
        <v>76</v>
      </c>
      <c r="P38" s="134" t="s">
        <v>76</v>
      </c>
      <c r="Q38" s="134" t="s">
        <v>76</v>
      </c>
      <c r="R38" s="134" t="s">
        <v>76</v>
      </c>
      <c r="S38" s="134" t="s">
        <v>76</v>
      </c>
      <c r="T38" s="134" t="s">
        <v>76</v>
      </c>
      <c r="U38" s="134" t="s">
        <v>76</v>
      </c>
      <c r="V38" s="134" t="s">
        <v>76</v>
      </c>
      <c r="W38" s="134" t="s">
        <v>76</v>
      </c>
      <c r="X38" s="134" t="s">
        <v>76</v>
      </c>
      <c r="Y38" s="135" t="s">
        <v>76</v>
      </c>
    </row>
    <row r="39" spans="1:25" x14ac:dyDescent="0.3">
      <c r="A39" s="1" t="s">
        <v>1245</v>
      </c>
      <c r="B39" s="543" t="s">
        <v>136</v>
      </c>
      <c r="C39" s="623"/>
      <c r="D39" s="467"/>
      <c r="E39" s="616">
        <f t="shared" si="2"/>
        <v>0</v>
      </c>
      <c r="F39" s="134" t="s">
        <v>76</v>
      </c>
      <c r="G39" s="134" t="s">
        <v>76</v>
      </c>
      <c r="H39" s="134" t="s">
        <v>76</v>
      </c>
      <c r="I39" s="134" t="s">
        <v>76</v>
      </c>
      <c r="J39" s="134" t="s">
        <v>76</v>
      </c>
      <c r="K39" s="134" t="s">
        <v>76</v>
      </c>
      <c r="L39" s="134" t="s">
        <v>76</v>
      </c>
      <c r="M39" s="134" t="s">
        <v>76</v>
      </c>
      <c r="N39" s="134" t="s">
        <v>76</v>
      </c>
      <c r="O39" s="134" t="s">
        <v>76</v>
      </c>
      <c r="P39" s="134" t="s">
        <v>76</v>
      </c>
      <c r="Q39" s="134" t="s">
        <v>76</v>
      </c>
      <c r="R39" s="134" t="s">
        <v>76</v>
      </c>
      <c r="S39" s="134" t="s">
        <v>76</v>
      </c>
      <c r="T39" s="134" t="s">
        <v>76</v>
      </c>
      <c r="U39" s="134" t="s">
        <v>76</v>
      </c>
      <c r="V39" s="134" t="s">
        <v>76</v>
      </c>
      <c r="W39" s="134" t="s">
        <v>76</v>
      </c>
      <c r="X39" s="134" t="s">
        <v>76</v>
      </c>
      <c r="Y39" s="135" t="s">
        <v>76</v>
      </c>
    </row>
    <row r="40" spans="1:25" ht="43.2" x14ac:dyDescent="0.3">
      <c r="A40" s="1" t="s">
        <v>713</v>
      </c>
      <c r="B40" s="575"/>
      <c r="C40" s="482" t="s">
        <v>163</v>
      </c>
      <c r="D40" s="387" t="s">
        <v>164</v>
      </c>
      <c r="E40" s="515"/>
      <c r="F40" s="33"/>
      <c r="G40" s="33"/>
      <c r="H40" s="33"/>
      <c r="I40" s="33"/>
      <c r="J40" s="33"/>
      <c r="K40" s="33"/>
      <c r="L40" s="33"/>
      <c r="M40" s="33"/>
      <c r="N40" s="33"/>
      <c r="O40" s="33"/>
      <c r="P40" s="33"/>
      <c r="Q40" s="33"/>
      <c r="R40" s="33"/>
      <c r="S40" s="33"/>
      <c r="T40" s="33"/>
      <c r="U40" s="33"/>
      <c r="V40" s="33"/>
      <c r="W40" s="33"/>
      <c r="X40" s="33"/>
      <c r="Y40" s="34"/>
    </row>
    <row r="41" spans="1:25" ht="28.8" x14ac:dyDescent="0.3">
      <c r="A41" s="1" t="s">
        <v>1246</v>
      </c>
      <c r="B41" s="617" t="s">
        <v>127</v>
      </c>
      <c r="C41" s="622" t="s">
        <v>1839</v>
      </c>
      <c r="D41" s="468" t="s">
        <v>1791</v>
      </c>
      <c r="E41" s="618">
        <f>COUNTIFS($F41:$Y41,"taip")</f>
        <v>3</v>
      </c>
      <c r="F41" s="134" t="s">
        <v>76</v>
      </c>
      <c r="G41" s="134" t="s">
        <v>77</v>
      </c>
      <c r="H41" s="134" t="s">
        <v>77</v>
      </c>
      <c r="I41" s="134" t="s">
        <v>77</v>
      </c>
      <c r="J41" s="134" t="s">
        <v>76</v>
      </c>
      <c r="K41" s="134" t="s">
        <v>76</v>
      </c>
      <c r="L41" s="134" t="s">
        <v>76</v>
      </c>
      <c r="M41" s="134" t="s">
        <v>76</v>
      </c>
      <c r="N41" s="134" t="s">
        <v>76</v>
      </c>
      <c r="O41" s="134" t="s">
        <v>76</v>
      </c>
      <c r="P41" s="134" t="s">
        <v>76</v>
      </c>
      <c r="Q41" s="134" t="s">
        <v>76</v>
      </c>
      <c r="R41" s="134" t="s">
        <v>76</v>
      </c>
      <c r="S41" s="134" t="s">
        <v>76</v>
      </c>
      <c r="T41" s="134" t="s">
        <v>76</v>
      </c>
      <c r="U41" s="134" t="s">
        <v>76</v>
      </c>
      <c r="V41" s="134" t="s">
        <v>76</v>
      </c>
      <c r="W41" s="134" t="s">
        <v>76</v>
      </c>
      <c r="X41" s="134" t="s">
        <v>76</v>
      </c>
      <c r="Y41" s="135" t="s">
        <v>76</v>
      </c>
    </row>
    <row r="42" spans="1:25" ht="28.8" x14ac:dyDescent="0.3">
      <c r="A42" s="1" t="s">
        <v>1247</v>
      </c>
      <c r="B42" s="543" t="s">
        <v>128</v>
      </c>
      <c r="C42" s="623" t="s">
        <v>1738</v>
      </c>
      <c r="D42" s="467" t="s">
        <v>1791</v>
      </c>
      <c r="E42" s="616">
        <f t="shared" ref="E42:E50" si="3">COUNTIFS($F42:$Y42,"taip")</f>
        <v>2</v>
      </c>
      <c r="F42" s="134" t="s">
        <v>77</v>
      </c>
      <c r="G42" s="134" t="s">
        <v>76</v>
      </c>
      <c r="H42" s="134" t="s">
        <v>77</v>
      </c>
      <c r="I42" s="134" t="s">
        <v>76</v>
      </c>
      <c r="J42" s="134" t="s">
        <v>76</v>
      </c>
      <c r="K42" s="134" t="s">
        <v>76</v>
      </c>
      <c r="L42" s="134" t="s">
        <v>76</v>
      </c>
      <c r="M42" s="134" t="s">
        <v>76</v>
      </c>
      <c r="N42" s="134" t="s">
        <v>76</v>
      </c>
      <c r="O42" s="134" t="s">
        <v>76</v>
      </c>
      <c r="P42" s="134" t="s">
        <v>76</v>
      </c>
      <c r="Q42" s="134" t="s">
        <v>76</v>
      </c>
      <c r="R42" s="134" t="s">
        <v>76</v>
      </c>
      <c r="S42" s="134" t="s">
        <v>76</v>
      </c>
      <c r="T42" s="134" t="s">
        <v>76</v>
      </c>
      <c r="U42" s="134" t="s">
        <v>76</v>
      </c>
      <c r="V42" s="134" t="s">
        <v>76</v>
      </c>
      <c r="W42" s="134" t="s">
        <v>76</v>
      </c>
      <c r="X42" s="134" t="s">
        <v>76</v>
      </c>
      <c r="Y42" s="135" t="s">
        <v>76</v>
      </c>
    </row>
    <row r="43" spans="1:25" ht="28.8" x14ac:dyDescent="0.3">
      <c r="A43" s="1" t="s">
        <v>1248</v>
      </c>
      <c r="B43" s="543" t="s">
        <v>129</v>
      </c>
      <c r="C43" s="623" t="s">
        <v>1835</v>
      </c>
      <c r="D43" s="467" t="s">
        <v>1791</v>
      </c>
      <c r="E43" s="616">
        <f t="shared" si="3"/>
        <v>2</v>
      </c>
      <c r="F43" s="134" t="s">
        <v>77</v>
      </c>
      <c r="G43" s="134" t="s">
        <v>76</v>
      </c>
      <c r="H43" s="134" t="s">
        <v>77</v>
      </c>
      <c r="I43" s="134" t="s">
        <v>76</v>
      </c>
      <c r="J43" s="134" t="s">
        <v>76</v>
      </c>
      <c r="K43" s="134" t="s">
        <v>76</v>
      </c>
      <c r="L43" s="134" t="s">
        <v>76</v>
      </c>
      <c r="M43" s="134" t="s">
        <v>76</v>
      </c>
      <c r="N43" s="134" t="s">
        <v>76</v>
      </c>
      <c r="O43" s="134" t="s">
        <v>76</v>
      </c>
      <c r="P43" s="134" t="s">
        <v>76</v>
      </c>
      <c r="Q43" s="134" t="s">
        <v>76</v>
      </c>
      <c r="R43" s="134" t="s">
        <v>76</v>
      </c>
      <c r="S43" s="134" t="s">
        <v>76</v>
      </c>
      <c r="T43" s="134" t="s">
        <v>76</v>
      </c>
      <c r="U43" s="134" t="s">
        <v>76</v>
      </c>
      <c r="V43" s="134" t="s">
        <v>76</v>
      </c>
      <c r="W43" s="134" t="s">
        <v>76</v>
      </c>
      <c r="X43" s="134" t="s">
        <v>76</v>
      </c>
      <c r="Y43" s="135" t="s">
        <v>76</v>
      </c>
    </row>
    <row r="44" spans="1:25" x14ac:dyDescent="0.3">
      <c r="A44" s="1" t="s">
        <v>1249</v>
      </c>
      <c r="B44" s="543" t="s">
        <v>130</v>
      </c>
      <c r="C44" s="623" t="s">
        <v>1836</v>
      </c>
      <c r="D44" s="467" t="s">
        <v>1791</v>
      </c>
      <c r="E44" s="616">
        <f t="shared" si="3"/>
        <v>1</v>
      </c>
      <c r="F44" s="134" t="s">
        <v>77</v>
      </c>
      <c r="G44" s="134" t="s">
        <v>76</v>
      </c>
      <c r="H44" s="134" t="s">
        <v>76</v>
      </c>
      <c r="I44" s="134" t="s">
        <v>76</v>
      </c>
      <c r="J44" s="134" t="s">
        <v>76</v>
      </c>
      <c r="K44" s="134" t="s">
        <v>76</v>
      </c>
      <c r="L44" s="134" t="s">
        <v>76</v>
      </c>
      <c r="M44" s="134" t="s">
        <v>76</v>
      </c>
      <c r="N44" s="134" t="s">
        <v>76</v>
      </c>
      <c r="O44" s="134" t="s">
        <v>76</v>
      </c>
      <c r="P44" s="134" t="s">
        <v>76</v>
      </c>
      <c r="Q44" s="134" t="s">
        <v>76</v>
      </c>
      <c r="R44" s="134" t="s">
        <v>76</v>
      </c>
      <c r="S44" s="134" t="s">
        <v>76</v>
      </c>
      <c r="T44" s="134" t="s">
        <v>76</v>
      </c>
      <c r="U44" s="134" t="s">
        <v>76</v>
      </c>
      <c r="V44" s="134" t="s">
        <v>76</v>
      </c>
      <c r="W44" s="134" t="s">
        <v>76</v>
      </c>
      <c r="X44" s="134" t="s">
        <v>76</v>
      </c>
      <c r="Y44" s="135" t="s">
        <v>76</v>
      </c>
    </row>
    <row r="45" spans="1:25" ht="28.8" x14ac:dyDescent="0.3">
      <c r="A45" s="1" t="s">
        <v>1250</v>
      </c>
      <c r="B45" s="543" t="s">
        <v>131</v>
      </c>
      <c r="C45" s="623" t="s">
        <v>1739</v>
      </c>
      <c r="D45" s="467" t="s">
        <v>1793</v>
      </c>
      <c r="E45" s="616">
        <f t="shared" si="3"/>
        <v>1</v>
      </c>
      <c r="F45" s="134" t="s">
        <v>77</v>
      </c>
      <c r="G45" s="134" t="s">
        <v>76</v>
      </c>
      <c r="H45" s="134" t="s">
        <v>76</v>
      </c>
      <c r="I45" s="134" t="s">
        <v>76</v>
      </c>
      <c r="J45" s="134" t="s">
        <v>76</v>
      </c>
      <c r="K45" s="134" t="s">
        <v>76</v>
      </c>
      <c r="L45" s="134" t="s">
        <v>76</v>
      </c>
      <c r="M45" s="134" t="s">
        <v>76</v>
      </c>
      <c r="N45" s="134" t="s">
        <v>76</v>
      </c>
      <c r="O45" s="134" t="s">
        <v>76</v>
      </c>
      <c r="P45" s="134" t="s">
        <v>76</v>
      </c>
      <c r="Q45" s="134" t="s">
        <v>76</v>
      </c>
      <c r="R45" s="134" t="s">
        <v>76</v>
      </c>
      <c r="S45" s="134" t="s">
        <v>76</v>
      </c>
      <c r="T45" s="134" t="s">
        <v>76</v>
      </c>
      <c r="U45" s="134" t="s">
        <v>76</v>
      </c>
      <c r="V45" s="134" t="s">
        <v>76</v>
      </c>
      <c r="W45" s="134" t="s">
        <v>76</v>
      </c>
      <c r="X45" s="134" t="s">
        <v>76</v>
      </c>
      <c r="Y45" s="135" t="s">
        <v>76</v>
      </c>
    </row>
    <row r="46" spans="1:25" x14ac:dyDescent="0.3">
      <c r="A46" s="1" t="s">
        <v>1251</v>
      </c>
      <c r="B46" s="543" t="s">
        <v>132</v>
      </c>
      <c r="C46" s="623"/>
      <c r="D46" s="467"/>
      <c r="E46" s="616">
        <f t="shared" si="3"/>
        <v>0</v>
      </c>
      <c r="F46" s="134" t="s">
        <v>76</v>
      </c>
      <c r="G46" s="134" t="s">
        <v>76</v>
      </c>
      <c r="H46" s="134" t="s">
        <v>76</v>
      </c>
      <c r="I46" s="134" t="s">
        <v>76</v>
      </c>
      <c r="J46" s="134" t="s">
        <v>76</v>
      </c>
      <c r="K46" s="134" t="s">
        <v>76</v>
      </c>
      <c r="L46" s="134" t="s">
        <v>76</v>
      </c>
      <c r="M46" s="134" t="s">
        <v>76</v>
      </c>
      <c r="N46" s="134" t="s">
        <v>76</v>
      </c>
      <c r="O46" s="134" t="s">
        <v>76</v>
      </c>
      <c r="P46" s="134" t="s">
        <v>76</v>
      </c>
      <c r="Q46" s="134" t="s">
        <v>76</v>
      </c>
      <c r="R46" s="134" t="s">
        <v>76</v>
      </c>
      <c r="S46" s="134" t="s">
        <v>76</v>
      </c>
      <c r="T46" s="134" t="s">
        <v>76</v>
      </c>
      <c r="U46" s="134" t="s">
        <v>76</v>
      </c>
      <c r="V46" s="134" t="s">
        <v>76</v>
      </c>
      <c r="W46" s="134" t="s">
        <v>76</v>
      </c>
      <c r="X46" s="134" t="s">
        <v>76</v>
      </c>
      <c r="Y46" s="135" t="s">
        <v>76</v>
      </c>
    </row>
    <row r="47" spans="1:25" x14ac:dyDescent="0.3">
      <c r="A47" s="1" t="s">
        <v>1252</v>
      </c>
      <c r="B47" s="543" t="s">
        <v>133</v>
      </c>
      <c r="C47" s="623"/>
      <c r="D47" s="467"/>
      <c r="E47" s="616">
        <f t="shared" si="3"/>
        <v>0</v>
      </c>
      <c r="F47" s="134" t="s">
        <v>76</v>
      </c>
      <c r="G47" s="134" t="s">
        <v>76</v>
      </c>
      <c r="H47" s="134" t="s">
        <v>76</v>
      </c>
      <c r="I47" s="134" t="s">
        <v>76</v>
      </c>
      <c r="J47" s="134" t="s">
        <v>76</v>
      </c>
      <c r="K47" s="134" t="s">
        <v>76</v>
      </c>
      <c r="L47" s="134" t="s">
        <v>76</v>
      </c>
      <c r="M47" s="134" t="s">
        <v>76</v>
      </c>
      <c r="N47" s="134" t="s">
        <v>76</v>
      </c>
      <c r="O47" s="134" t="s">
        <v>76</v>
      </c>
      <c r="P47" s="134" t="s">
        <v>76</v>
      </c>
      <c r="Q47" s="134" t="s">
        <v>76</v>
      </c>
      <c r="R47" s="134" t="s">
        <v>76</v>
      </c>
      <c r="S47" s="134" t="s">
        <v>76</v>
      </c>
      <c r="T47" s="134" t="s">
        <v>76</v>
      </c>
      <c r="U47" s="134" t="s">
        <v>76</v>
      </c>
      <c r="V47" s="134" t="s">
        <v>76</v>
      </c>
      <c r="W47" s="134" t="s">
        <v>76</v>
      </c>
      <c r="X47" s="134" t="s">
        <v>76</v>
      </c>
      <c r="Y47" s="135" t="s">
        <v>76</v>
      </c>
    </row>
    <row r="48" spans="1:25" x14ac:dyDescent="0.3">
      <c r="A48" s="1" t="s">
        <v>1253</v>
      </c>
      <c r="B48" s="543" t="s">
        <v>134</v>
      </c>
      <c r="C48" s="623"/>
      <c r="D48" s="467"/>
      <c r="E48" s="616">
        <f t="shared" si="3"/>
        <v>0</v>
      </c>
      <c r="F48" s="134" t="s">
        <v>76</v>
      </c>
      <c r="G48" s="134" t="s">
        <v>76</v>
      </c>
      <c r="H48" s="134" t="s">
        <v>76</v>
      </c>
      <c r="I48" s="134" t="s">
        <v>76</v>
      </c>
      <c r="J48" s="134" t="s">
        <v>76</v>
      </c>
      <c r="K48" s="134" t="s">
        <v>76</v>
      </c>
      <c r="L48" s="134" t="s">
        <v>76</v>
      </c>
      <c r="M48" s="134" t="s">
        <v>76</v>
      </c>
      <c r="N48" s="134" t="s">
        <v>76</v>
      </c>
      <c r="O48" s="134" t="s">
        <v>76</v>
      </c>
      <c r="P48" s="134" t="s">
        <v>76</v>
      </c>
      <c r="Q48" s="134" t="s">
        <v>76</v>
      </c>
      <c r="R48" s="134" t="s">
        <v>76</v>
      </c>
      <c r="S48" s="134" t="s">
        <v>76</v>
      </c>
      <c r="T48" s="134" t="s">
        <v>76</v>
      </c>
      <c r="U48" s="134" t="s">
        <v>76</v>
      </c>
      <c r="V48" s="134" t="s">
        <v>76</v>
      </c>
      <c r="W48" s="134" t="s">
        <v>76</v>
      </c>
      <c r="X48" s="134" t="s">
        <v>76</v>
      </c>
      <c r="Y48" s="135" t="s">
        <v>76</v>
      </c>
    </row>
    <row r="49" spans="1:25" x14ac:dyDescent="0.3">
      <c r="A49" s="1" t="s">
        <v>1254</v>
      </c>
      <c r="B49" s="543" t="s">
        <v>135</v>
      </c>
      <c r="C49" s="623"/>
      <c r="D49" s="467"/>
      <c r="E49" s="616">
        <f t="shared" si="3"/>
        <v>0</v>
      </c>
      <c r="F49" s="134" t="s">
        <v>76</v>
      </c>
      <c r="G49" s="134" t="s">
        <v>76</v>
      </c>
      <c r="H49" s="134" t="s">
        <v>76</v>
      </c>
      <c r="I49" s="134" t="s">
        <v>76</v>
      </c>
      <c r="J49" s="134" t="s">
        <v>76</v>
      </c>
      <c r="K49" s="134" t="s">
        <v>76</v>
      </c>
      <c r="L49" s="134" t="s">
        <v>76</v>
      </c>
      <c r="M49" s="134" t="s">
        <v>76</v>
      </c>
      <c r="N49" s="134" t="s">
        <v>76</v>
      </c>
      <c r="O49" s="134" t="s">
        <v>76</v>
      </c>
      <c r="P49" s="134" t="s">
        <v>76</v>
      </c>
      <c r="Q49" s="134" t="s">
        <v>76</v>
      </c>
      <c r="R49" s="134" t="s">
        <v>76</v>
      </c>
      <c r="S49" s="134" t="s">
        <v>76</v>
      </c>
      <c r="T49" s="134" t="s">
        <v>76</v>
      </c>
      <c r="U49" s="134" t="s">
        <v>76</v>
      </c>
      <c r="V49" s="134" t="s">
        <v>76</v>
      </c>
      <c r="W49" s="134" t="s">
        <v>76</v>
      </c>
      <c r="X49" s="134" t="s">
        <v>76</v>
      </c>
      <c r="Y49" s="135" t="s">
        <v>76</v>
      </c>
    </row>
    <row r="50" spans="1:25" ht="15" thickBot="1" x14ac:dyDescent="0.35">
      <c r="A50" s="1" t="s">
        <v>1255</v>
      </c>
      <c r="B50" s="545" t="s">
        <v>136</v>
      </c>
      <c r="C50" s="624"/>
      <c r="D50" s="619"/>
      <c r="E50" s="620">
        <f t="shared" si="3"/>
        <v>0</v>
      </c>
      <c r="F50" s="136" t="s">
        <v>76</v>
      </c>
      <c r="G50" s="136" t="s">
        <v>76</v>
      </c>
      <c r="H50" s="136" t="s">
        <v>76</v>
      </c>
      <c r="I50" s="136" t="s">
        <v>76</v>
      </c>
      <c r="J50" s="136" t="s">
        <v>76</v>
      </c>
      <c r="K50" s="136" t="s">
        <v>76</v>
      </c>
      <c r="L50" s="136" t="s">
        <v>76</v>
      </c>
      <c r="M50" s="136" t="s">
        <v>76</v>
      </c>
      <c r="N50" s="136" t="s">
        <v>76</v>
      </c>
      <c r="O50" s="136" t="s">
        <v>76</v>
      </c>
      <c r="P50" s="136" t="s">
        <v>76</v>
      </c>
      <c r="Q50" s="136" t="s">
        <v>76</v>
      </c>
      <c r="R50" s="136" t="s">
        <v>76</v>
      </c>
      <c r="S50" s="136" t="s">
        <v>76</v>
      </c>
      <c r="T50" s="136" t="s">
        <v>76</v>
      </c>
      <c r="U50" s="136" t="s">
        <v>76</v>
      </c>
      <c r="V50" s="136" t="s">
        <v>76</v>
      </c>
      <c r="W50" s="136" t="s">
        <v>76</v>
      </c>
      <c r="X50" s="136" t="s">
        <v>76</v>
      </c>
      <c r="Y50" s="137" t="s">
        <v>76</v>
      </c>
    </row>
    <row r="52" spans="1:25" x14ac:dyDescent="0.3">
      <c r="E52" s="13"/>
    </row>
    <row r="53" spans="1:25" x14ac:dyDescent="0.3">
      <c r="B53" s="1"/>
      <c r="C53" s="602" t="s">
        <v>1474</v>
      </c>
      <c r="E53" s="13"/>
    </row>
    <row r="54" spans="1:25" x14ac:dyDescent="0.3">
      <c r="B54" s="1">
        <v>1</v>
      </c>
      <c r="C54" s="388" t="s">
        <v>1624</v>
      </c>
      <c r="E54" s="13"/>
    </row>
    <row r="55" spans="1:25" ht="43.2" x14ac:dyDescent="0.3">
      <c r="B55" s="1">
        <v>2</v>
      </c>
      <c r="C55" s="312" t="s">
        <v>1479</v>
      </c>
      <c r="E55" s="13"/>
    </row>
    <row r="56" spans="1:25" x14ac:dyDescent="0.3">
      <c r="B56" s="1">
        <v>3</v>
      </c>
      <c r="C56" s="312" t="s">
        <v>1326</v>
      </c>
      <c r="E56" s="13"/>
    </row>
    <row r="57" spans="1:25" ht="28.8" x14ac:dyDescent="0.3">
      <c r="B57" s="1">
        <v>4</v>
      </c>
      <c r="C57" s="312" t="s">
        <v>1327</v>
      </c>
      <c r="E57" s="13"/>
    </row>
    <row r="58" spans="1:25" ht="28.8" x14ac:dyDescent="0.3">
      <c r="B58" s="1">
        <v>5</v>
      </c>
      <c r="C58" s="312" t="s">
        <v>1328</v>
      </c>
    </row>
    <row r="59" spans="1:25" ht="86.4" x14ac:dyDescent="0.3">
      <c r="B59" s="1">
        <v>6</v>
      </c>
      <c r="C59" s="312" t="s">
        <v>1478</v>
      </c>
      <c r="D59" s="156"/>
      <c r="E59" s="17"/>
    </row>
    <row r="60" spans="1:25" ht="115.2" x14ac:dyDescent="0.3">
      <c r="B60" s="13">
        <v>7</v>
      </c>
      <c r="C60" s="312" t="s">
        <v>1678</v>
      </c>
    </row>
  </sheetData>
  <sheetProtection algorithmName="SHA-512" hashValue="O26NbNQYlUzDTDphVh+z7h2E6Cgw+3MV7LAkuUJVC/J9P5ewlKfHS4HRBwIdG/JQ0XN704uOa5KYzDo0av660A==" saltValue="XJoAyB3QpYVHNpOWkjvZsA==" spinCount="100000" sheet="1" objects="1" scenarios="1"/>
  <phoneticPr fontId="8" type="noConversion"/>
  <dataValidations count="1">
    <dataValidation type="textLength" allowBlank="1" showInputMessage="1" showErrorMessage="1" prompt="Maksimalus simbolių skaičius - 150." sqref="C8:C17 C19:C28 C30:C39 C41:C50" xr:uid="{4226D5C3-080B-4CCE-9602-16E08FCD65E9}">
      <formula1>0</formula1>
      <formula2>150</formula2>
    </dataValidation>
  </dataValidations>
  <pageMargins left="0.70866141732283472" right="0.70866141732283472" top="0.74803149606299213" bottom="0.74803149606299213" header="0.31496062992125984" footer="0.31496062992125984"/>
  <pageSetup paperSize="9" scale="75" orientation="landscape" horizontalDpi="4294967293" verticalDpi="0" r:id="rId1"/>
  <rowBreaks count="1" manualBreakCount="1">
    <brk id="28" max="16383" man="1"/>
  </rowBreaks>
  <colBreaks count="1" manualBreakCount="1">
    <brk id="7" max="4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6BC37B1E-2544-4B39-A5A1-55DC5294B605}">
          <x14:formula1>
            <xm:f>Sąrašai!$A$23:$A$24</xm:f>
          </x14:formula1>
          <xm:sqref>F8:Y17 F41:Y50 F30:Y39 F19:Y28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4"/>
  <sheetViews>
    <sheetView topLeftCell="B1" zoomScaleNormal="100" workbookViewId="0">
      <selection activeCell="C10" sqref="C10"/>
    </sheetView>
  </sheetViews>
  <sheetFormatPr defaultColWidth="9.109375" defaultRowHeight="14.4" x14ac:dyDescent="0.3"/>
  <cols>
    <col min="1" max="1" width="8.6640625" style="13" customWidth="1"/>
    <col min="2" max="2" width="10.6640625" style="13" customWidth="1"/>
    <col min="3" max="3" width="75.6640625" style="13" customWidth="1"/>
    <col min="4" max="16384" width="9.109375" style="13"/>
  </cols>
  <sheetData>
    <row r="1" spans="1:5" s="38" customFormat="1" ht="18" x14ac:dyDescent="0.3">
      <c r="A1" s="36" t="s">
        <v>11</v>
      </c>
      <c r="B1" s="36" t="s">
        <v>399</v>
      </c>
      <c r="C1" s="36"/>
    </row>
    <row r="2" spans="1:5" x14ac:dyDescent="0.3">
      <c r="A2" s="1"/>
      <c r="B2" s="1"/>
      <c r="C2" s="1"/>
    </row>
    <row r="3" spans="1:5" x14ac:dyDescent="0.3">
      <c r="A3" s="1"/>
      <c r="B3" s="140" t="s">
        <v>1272</v>
      </c>
      <c r="C3" s="205" t="str">
        <f>'1'!C8</f>
        <v>KAZL</v>
      </c>
    </row>
    <row r="4" spans="1:5" customFormat="1" ht="15" thickBot="1" x14ac:dyDescent="0.35"/>
    <row r="5" spans="1:5" x14ac:dyDescent="0.3">
      <c r="A5" s="1"/>
      <c r="B5" s="318">
        <v>1</v>
      </c>
      <c r="C5" s="321">
        <v>2</v>
      </c>
    </row>
    <row r="6" spans="1:5" ht="28.8" x14ac:dyDescent="0.3">
      <c r="A6" s="1"/>
      <c r="B6" s="362" t="s">
        <v>75</v>
      </c>
      <c r="C6" s="542" t="s">
        <v>26</v>
      </c>
      <c r="E6" s="138"/>
    </row>
    <row r="7" spans="1:5" ht="28.8" x14ac:dyDescent="0.3">
      <c r="A7" s="1" t="s">
        <v>12</v>
      </c>
      <c r="B7" s="543" t="s">
        <v>55</v>
      </c>
      <c r="C7" s="544" t="s">
        <v>1740</v>
      </c>
      <c r="E7" s="43"/>
    </row>
    <row r="8" spans="1:5" ht="28.8" x14ac:dyDescent="0.3">
      <c r="A8" s="1" t="s">
        <v>13</v>
      </c>
      <c r="B8" s="543" t="s">
        <v>56</v>
      </c>
      <c r="C8" s="544" t="s">
        <v>1741</v>
      </c>
      <c r="E8" s="43"/>
    </row>
    <row r="9" spans="1:5" x14ac:dyDescent="0.3">
      <c r="A9" s="1" t="s">
        <v>14</v>
      </c>
      <c r="B9" s="543" t="s">
        <v>57</v>
      </c>
      <c r="C9" s="544" t="s">
        <v>1742</v>
      </c>
      <c r="E9" s="43"/>
    </row>
    <row r="10" spans="1:5" ht="28.8" x14ac:dyDescent="0.3">
      <c r="A10" s="1" t="s">
        <v>165</v>
      </c>
      <c r="B10" s="543" t="s">
        <v>58</v>
      </c>
      <c r="C10" s="544" t="s">
        <v>1743</v>
      </c>
      <c r="E10" s="43"/>
    </row>
    <row r="11" spans="1:5" x14ac:dyDescent="0.3">
      <c r="A11" s="1" t="s">
        <v>1200</v>
      </c>
      <c r="B11" s="543" t="s">
        <v>59</v>
      </c>
      <c r="C11" s="544"/>
      <c r="E11" s="43"/>
    </row>
    <row r="12" spans="1:5" x14ac:dyDescent="0.3">
      <c r="A12" s="1" t="s">
        <v>1201</v>
      </c>
      <c r="B12" s="543" t="s">
        <v>60</v>
      </c>
      <c r="C12" s="544"/>
      <c r="E12" s="43"/>
    </row>
    <row r="13" spans="1:5" x14ac:dyDescent="0.3">
      <c r="A13" s="1" t="s">
        <v>1202</v>
      </c>
      <c r="B13" s="543" t="s">
        <v>61</v>
      </c>
      <c r="C13" s="544"/>
      <c r="E13" s="43"/>
    </row>
    <row r="14" spans="1:5" x14ac:dyDescent="0.3">
      <c r="A14" s="1" t="s">
        <v>1203</v>
      </c>
      <c r="B14" s="543" t="s">
        <v>62</v>
      </c>
      <c r="C14" s="544"/>
      <c r="E14" s="43"/>
    </row>
    <row r="15" spans="1:5" x14ac:dyDescent="0.3">
      <c r="A15" s="1" t="s">
        <v>1204</v>
      </c>
      <c r="B15" s="543" t="s">
        <v>63</v>
      </c>
      <c r="C15" s="544"/>
      <c r="E15" s="43"/>
    </row>
    <row r="16" spans="1:5" x14ac:dyDescent="0.3">
      <c r="A16" s="1" t="s">
        <v>1205</v>
      </c>
      <c r="B16" s="543" t="s">
        <v>64</v>
      </c>
      <c r="C16" s="544"/>
      <c r="E16" s="43"/>
    </row>
    <row r="17" spans="1:3" x14ac:dyDescent="0.3">
      <c r="A17" s="1" t="s">
        <v>1206</v>
      </c>
      <c r="B17" s="543" t="s">
        <v>65</v>
      </c>
      <c r="C17" s="544"/>
    </row>
    <row r="18" spans="1:3" x14ac:dyDescent="0.3">
      <c r="A18" s="1" t="s">
        <v>1207</v>
      </c>
      <c r="B18" s="543" t="s">
        <v>66</v>
      </c>
      <c r="C18" s="544"/>
    </row>
    <row r="19" spans="1:3" x14ac:dyDescent="0.3">
      <c r="A19" s="1" t="s">
        <v>1208</v>
      </c>
      <c r="B19" s="543" t="s">
        <v>67</v>
      </c>
      <c r="C19" s="544"/>
    </row>
    <row r="20" spans="1:3" x14ac:dyDescent="0.3">
      <c r="A20" s="1" t="s">
        <v>1209</v>
      </c>
      <c r="B20" s="543" t="s">
        <v>68</v>
      </c>
      <c r="C20" s="544"/>
    </row>
    <row r="21" spans="1:3" x14ac:dyDescent="0.3">
      <c r="A21" s="1" t="s">
        <v>1210</v>
      </c>
      <c r="B21" s="543" t="s">
        <v>69</v>
      </c>
      <c r="C21" s="544"/>
    </row>
    <row r="22" spans="1:3" x14ac:dyDescent="0.3">
      <c r="A22" s="1" t="s">
        <v>1211</v>
      </c>
      <c r="B22" s="543" t="s">
        <v>70</v>
      </c>
      <c r="C22" s="544"/>
    </row>
    <row r="23" spans="1:3" x14ac:dyDescent="0.3">
      <c r="A23" s="1" t="s">
        <v>1212</v>
      </c>
      <c r="B23" s="543" t="s">
        <v>71</v>
      </c>
      <c r="C23" s="544"/>
    </row>
    <row r="24" spans="1:3" x14ac:dyDescent="0.3">
      <c r="A24" s="1" t="s">
        <v>1213</v>
      </c>
      <c r="B24" s="543" t="s">
        <v>72</v>
      </c>
      <c r="C24" s="544"/>
    </row>
    <row r="25" spans="1:3" x14ac:dyDescent="0.3">
      <c r="A25" s="1" t="s">
        <v>1214</v>
      </c>
      <c r="B25" s="543" t="s">
        <v>73</v>
      </c>
      <c r="C25" s="544"/>
    </row>
    <row r="26" spans="1:3" ht="15" thickBot="1" x14ac:dyDescent="0.35">
      <c r="A26" s="1" t="s">
        <v>1215</v>
      </c>
      <c r="B26" s="545" t="s">
        <v>74</v>
      </c>
      <c r="C26" s="546"/>
    </row>
    <row r="29" spans="1:3" x14ac:dyDescent="0.3">
      <c r="B29" s="1"/>
      <c r="C29" s="360" t="s">
        <v>1480</v>
      </c>
    </row>
    <row r="30" spans="1:3" ht="28.8" x14ac:dyDescent="0.3">
      <c r="B30" s="1">
        <v>1</v>
      </c>
      <c r="C30" s="335" t="s">
        <v>1484</v>
      </c>
    </row>
    <row r="31" spans="1:3" ht="43.2" x14ac:dyDescent="0.3">
      <c r="B31" s="1">
        <v>2</v>
      </c>
      <c r="C31" s="335" t="s">
        <v>1483</v>
      </c>
    </row>
    <row r="32" spans="1:3" ht="28.8" x14ac:dyDescent="0.3">
      <c r="B32" s="1">
        <v>3</v>
      </c>
      <c r="C32" s="335" t="s">
        <v>1485</v>
      </c>
    </row>
    <row r="33" spans="2:3" ht="144" x14ac:dyDescent="0.3">
      <c r="B33" s="1">
        <v>4</v>
      </c>
      <c r="C33" s="335" t="s">
        <v>1599</v>
      </c>
    </row>
    <row r="34" spans="2:3" ht="28.8" x14ac:dyDescent="0.3">
      <c r="B34" s="13">
        <v>5</v>
      </c>
      <c r="C34" s="335" t="s">
        <v>1654</v>
      </c>
    </row>
  </sheetData>
  <sheetProtection algorithmName="SHA-512" hashValue="ItRUxq0Hw/4ZFZyvkrNh9YSox5hFsQpxY0BdGp5rvLutqg5+qzGwTpcex5/3kb89qtAU25i/37+XDsajUV49FQ==" saltValue="nYOtEwROs8cSC6deKVxD/A==" spinCount="100000" sheet="1" objects="1" scenarios="1"/>
  <phoneticPr fontId="8" type="noConversion"/>
  <dataValidations count="1">
    <dataValidation type="textLength" allowBlank="1" showInputMessage="1" showErrorMessage="1" prompt="Rekomenduojamas simbolių skaičius - 70, maksimalus - 150." sqref="C7:C26" xr:uid="{0AF340EA-F74A-4897-87CD-CAB1D97EAA29}">
      <formula1>0</formula1>
      <formula2>150</formula2>
    </dataValidation>
  </dataValidations>
  <pageMargins left="0.7" right="0.7" top="0.75" bottom="0.75" header="0.3" footer="0.3"/>
  <pageSetup paperSize="9" scale="91"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6E56D-DA01-4D55-B4EB-C969D5E42107}">
  <sheetPr>
    <tabColor theme="0" tint="-0.249977111117893"/>
  </sheetPr>
  <dimension ref="A1:X30"/>
  <sheetViews>
    <sheetView zoomScaleNormal="100" workbookViewId="0">
      <pane xSplit="3" ySplit="7" topLeftCell="G20" activePane="bottomRight" state="frozen"/>
      <selection pane="topRight"/>
      <selection pane="bottomLeft"/>
      <selection pane="bottomRight" activeCell="G11" sqref="G11"/>
    </sheetView>
  </sheetViews>
  <sheetFormatPr defaultColWidth="6.6640625" defaultRowHeight="14.4" x14ac:dyDescent="0.3"/>
  <cols>
    <col min="1" max="1" width="8.6640625" style="2" customWidth="1"/>
    <col min="2" max="3" width="50.6640625" style="1" customWidth="1"/>
    <col min="4" max="4" width="50.6640625" style="41" customWidth="1"/>
    <col min="5" max="14" width="50.5546875" style="2" customWidth="1"/>
    <col min="15" max="24" width="50.6640625" style="2" customWidth="1"/>
    <col min="25" max="16384" width="6.6640625" style="1"/>
  </cols>
  <sheetData>
    <row r="1" spans="1:24" s="42" customFormat="1" ht="18" x14ac:dyDescent="0.3">
      <c r="A1" s="116" t="s">
        <v>15</v>
      </c>
      <c r="B1" s="44" t="s">
        <v>25</v>
      </c>
      <c r="C1" s="44"/>
      <c r="D1" s="225"/>
      <c r="E1" s="116"/>
      <c r="F1" s="116"/>
      <c r="G1" s="116"/>
      <c r="H1" s="116"/>
      <c r="I1" s="116"/>
      <c r="J1" s="116"/>
      <c r="K1" s="116"/>
      <c r="L1" s="116"/>
      <c r="M1" s="116"/>
      <c r="N1" s="116"/>
      <c r="O1" s="116"/>
      <c r="P1" s="116"/>
      <c r="Q1" s="116"/>
      <c r="R1" s="116"/>
      <c r="S1" s="116"/>
      <c r="T1" s="116"/>
      <c r="U1" s="116"/>
      <c r="V1" s="116"/>
      <c r="W1" s="116"/>
      <c r="X1" s="116"/>
    </row>
    <row r="3" spans="1:24" s="13" customFormat="1" x14ac:dyDescent="0.3">
      <c r="A3" s="1"/>
      <c r="B3" s="140" t="s">
        <v>1272</v>
      </c>
      <c r="C3" s="140"/>
      <c r="D3" s="205" t="str">
        <f>'1'!C8</f>
        <v>KAZL</v>
      </c>
    </row>
    <row r="4" spans="1:24" customFormat="1" x14ac:dyDescent="0.3">
      <c r="D4" s="41"/>
    </row>
    <row r="5" spans="1:24" x14ac:dyDescent="0.3">
      <c r="B5" s="224">
        <v>1</v>
      </c>
      <c r="C5" s="223" t="s">
        <v>1486</v>
      </c>
      <c r="D5" s="47">
        <v>2</v>
      </c>
      <c r="E5" s="47">
        <v>3</v>
      </c>
      <c r="F5" s="47">
        <v>4</v>
      </c>
      <c r="G5" s="47">
        <v>5</v>
      </c>
      <c r="H5" s="47">
        <v>6</v>
      </c>
      <c r="I5" s="47">
        <v>7</v>
      </c>
      <c r="J5" s="47">
        <v>8</v>
      </c>
      <c r="K5" s="47">
        <v>9</v>
      </c>
      <c r="L5" s="47">
        <v>10</v>
      </c>
      <c r="M5" s="47">
        <v>11</v>
      </c>
      <c r="N5" s="47">
        <v>12</v>
      </c>
      <c r="O5" s="47">
        <v>13</v>
      </c>
      <c r="P5" s="47">
        <v>14</v>
      </c>
      <c r="Q5" s="47">
        <v>15</v>
      </c>
      <c r="R5" s="47">
        <v>16</v>
      </c>
      <c r="S5" s="47">
        <v>17</v>
      </c>
      <c r="T5" s="47">
        <v>18</v>
      </c>
      <c r="U5" s="47">
        <v>19</v>
      </c>
      <c r="V5" s="47">
        <v>20</v>
      </c>
      <c r="W5" s="47">
        <v>21</v>
      </c>
      <c r="X5" s="1"/>
    </row>
    <row r="6" spans="1:24" ht="57.6" x14ac:dyDescent="0.3">
      <c r="A6" s="139"/>
      <c r="B6" s="128"/>
      <c r="C6" s="469" t="s">
        <v>1299</v>
      </c>
      <c r="D6" s="117" t="s">
        <v>55</v>
      </c>
      <c r="E6" s="117" t="s">
        <v>56</v>
      </c>
      <c r="F6" s="117" t="s">
        <v>57</v>
      </c>
      <c r="G6" s="117" t="s">
        <v>58</v>
      </c>
      <c r="H6" s="117" t="s">
        <v>59</v>
      </c>
      <c r="I6" s="117" t="s">
        <v>60</v>
      </c>
      <c r="J6" s="117" t="s">
        <v>61</v>
      </c>
      <c r="K6" s="117" t="s">
        <v>62</v>
      </c>
      <c r="L6" s="117" t="s">
        <v>63</v>
      </c>
      <c r="M6" s="117" t="s">
        <v>64</v>
      </c>
      <c r="N6" s="117" t="s">
        <v>65</v>
      </c>
      <c r="O6" s="117" t="s">
        <v>66</v>
      </c>
      <c r="P6" s="117" t="s">
        <v>67</v>
      </c>
      <c r="Q6" s="117" t="s">
        <v>68</v>
      </c>
      <c r="R6" s="117" t="s">
        <v>69</v>
      </c>
      <c r="S6" s="117" t="s">
        <v>70</v>
      </c>
      <c r="T6" s="117" t="s">
        <v>71</v>
      </c>
      <c r="U6" s="117" t="s">
        <v>72</v>
      </c>
      <c r="V6" s="117" t="s">
        <v>73</v>
      </c>
      <c r="W6" s="117" t="s">
        <v>74</v>
      </c>
      <c r="X6" s="1"/>
    </row>
    <row r="7" spans="1:24" ht="43.2" x14ac:dyDescent="0.3">
      <c r="A7" s="2" t="s">
        <v>16</v>
      </c>
      <c r="B7" s="124" t="s">
        <v>26</v>
      </c>
      <c r="C7" s="469" t="s">
        <v>1297</v>
      </c>
      <c r="D7" s="141" t="str">
        <f>'2'!F7</f>
        <v>Stiprinti vietos ekonomiką, skatinant inovacijas, vietos ištekliais paremtą ir į aplinkosaugą orientuotą verslą</v>
      </c>
      <c r="E7" s="141" t="str">
        <f>'2'!G7</f>
        <v>Užtikrinti paslaugų asortimentą ir infrastruktūrą, paremtą tvariais sprendimais ir orientuotą į vietos gyventojų bei lankytojų poreikius</v>
      </c>
      <c r="F7" s="141" t="str">
        <f>'2'!H7</f>
        <v>Stiprinti NVO sektoriaus aktyvumą ir ekonominę nepriklausomybę</v>
      </c>
      <c r="G7" s="141" t="str">
        <f>'2'!I7</f>
        <v>Užtikrinti teritorijos kultūros savitumo, tradicijų, kraštovaizdžio puoselėjimą, saugojimą ir pritaikymą  socialinėje-ekonominėje veikloje</v>
      </c>
      <c r="H7" s="141">
        <f>'2'!J7</f>
        <v>0</v>
      </c>
      <c r="I7" s="141">
        <f>'2'!K7</f>
        <v>0</v>
      </c>
      <c r="J7" s="141">
        <f>'2'!L7</f>
        <v>0</v>
      </c>
      <c r="K7" s="141">
        <f>'2'!M7</f>
        <v>0</v>
      </c>
      <c r="L7" s="141">
        <f>'2'!N7</f>
        <v>0</v>
      </c>
      <c r="M7" s="141">
        <f>'2'!O7</f>
        <v>0</v>
      </c>
      <c r="N7" s="141">
        <f>'2'!P7</f>
        <v>0</v>
      </c>
      <c r="O7" s="141">
        <f>'2'!Q7</f>
        <v>0</v>
      </c>
      <c r="P7" s="141">
        <f>'2'!R7</f>
        <v>0</v>
      </c>
      <c r="Q7" s="141">
        <f>'2'!S7</f>
        <v>0</v>
      </c>
      <c r="R7" s="141">
        <f>'2'!T7</f>
        <v>0</v>
      </c>
      <c r="S7" s="141">
        <f>'2'!U7</f>
        <v>0</v>
      </c>
      <c r="T7" s="141">
        <f>'2'!V7</f>
        <v>0</v>
      </c>
      <c r="U7" s="141">
        <f>'2'!W7</f>
        <v>0</v>
      </c>
      <c r="V7" s="141">
        <f>'2'!X7</f>
        <v>0</v>
      </c>
      <c r="W7" s="141">
        <f>'2'!Y7</f>
        <v>0</v>
      </c>
      <c r="X7" s="1"/>
    </row>
    <row r="8" spans="1:24" ht="144" x14ac:dyDescent="0.3">
      <c r="A8" s="2" t="s">
        <v>17</v>
      </c>
      <c r="B8" s="124" t="s">
        <v>262</v>
      </c>
      <c r="C8" s="469" t="s">
        <v>1308</v>
      </c>
      <c r="D8" s="145" t="s">
        <v>1837</v>
      </c>
      <c r="E8" s="145"/>
      <c r="F8" s="145" t="s">
        <v>1841</v>
      </c>
      <c r="G8" s="145" t="s">
        <v>1797</v>
      </c>
      <c r="H8" s="145"/>
      <c r="I8" s="145"/>
      <c r="J8" s="145"/>
      <c r="K8" s="145"/>
      <c r="L8" s="145"/>
      <c r="M8" s="145"/>
      <c r="N8" s="145"/>
      <c r="O8" s="145"/>
      <c r="P8" s="145"/>
      <c r="Q8" s="145"/>
      <c r="R8" s="145"/>
      <c r="S8" s="145"/>
      <c r="T8" s="145"/>
      <c r="U8" s="145"/>
      <c r="V8" s="145"/>
      <c r="W8" s="145"/>
      <c r="X8" s="1"/>
    </row>
    <row r="9" spans="1:24" ht="115.2" x14ac:dyDescent="0.3">
      <c r="A9" s="2" t="s">
        <v>79</v>
      </c>
      <c r="B9" s="124" t="s">
        <v>263</v>
      </c>
      <c r="C9" s="469" t="s">
        <v>1303</v>
      </c>
      <c r="D9" s="145"/>
      <c r="E9" s="145" t="s">
        <v>1795</v>
      </c>
      <c r="F9" s="145"/>
      <c r="G9" s="145"/>
      <c r="H9" s="145"/>
      <c r="I9" s="145"/>
      <c r="J9" s="145"/>
      <c r="K9" s="145"/>
      <c r="L9" s="145"/>
      <c r="M9" s="145"/>
      <c r="N9" s="145"/>
      <c r="O9" s="145"/>
      <c r="P9" s="145"/>
      <c r="Q9" s="145"/>
      <c r="R9" s="145"/>
      <c r="S9" s="145"/>
      <c r="T9" s="145"/>
      <c r="U9" s="145"/>
      <c r="V9" s="145"/>
      <c r="W9" s="145"/>
      <c r="X9" s="1"/>
    </row>
    <row r="10" spans="1:24" ht="100.8" x14ac:dyDescent="0.3">
      <c r="A10" s="2" t="s">
        <v>80</v>
      </c>
      <c r="B10" s="124" t="s">
        <v>365</v>
      </c>
      <c r="C10" s="469" t="s">
        <v>1304</v>
      </c>
      <c r="D10" s="145" t="s">
        <v>1840</v>
      </c>
      <c r="E10" s="145" t="s">
        <v>1838</v>
      </c>
      <c r="F10" s="145" t="s">
        <v>1796</v>
      </c>
      <c r="G10" s="145" t="s">
        <v>1794</v>
      </c>
      <c r="H10" s="145"/>
      <c r="I10" s="145"/>
      <c r="J10" s="145"/>
      <c r="K10" s="145"/>
      <c r="L10" s="145"/>
      <c r="M10" s="145"/>
      <c r="N10" s="145"/>
      <c r="O10" s="145"/>
      <c r="P10" s="145"/>
      <c r="Q10" s="145"/>
      <c r="R10" s="145"/>
      <c r="S10" s="145"/>
      <c r="T10" s="145"/>
      <c r="U10" s="145"/>
      <c r="V10" s="145"/>
      <c r="W10" s="145"/>
      <c r="X10" s="1"/>
    </row>
    <row r="11" spans="1:24" ht="129.6" x14ac:dyDescent="0.3">
      <c r="A11" s="2" t="s">
        <v>81</v>
      </c>
      <c r="B11" s="124" t="s">
        <v>264</v>
      </c>
      <c r="C11" s="469" t="s">
        <v>1305</v>
      </c>
      <c r="D11" s="145" t="s">
        <v>1814</v>
      </c>
      <c r="E11" s="145" t="s">
        <v>1815</v>
      </c>
      <c r="F11" s="145" t="s">
        <v>1816</v>
      </c>
      <c r="G11" s="145" t="s">
        <v>1817</v>
      </c>
      <c r="H11" s="145"/>
      <c r="I11" s="145"/>
      <c r="J11" s="145"/>
      <c r="K11" s="145"/>
      <c r="L11" s="145"/>
      <c r="M11" s="145"/>
      <c r="N11" s="145"/>
      <c r="O11" s="145"/>
      <c r="P11" s="145"/>
      <c r="Q11" s="145"/>
      <c r="R11" s="145"/>
      <c r="S11" s="145"/>
      <c r="T11" s="145"/>
      <c r="U11" s="145"/>
      <c r="V11" s="145"/>
      <c r="W11" s="145"/>
      <c r="X11" s="1"/>
    </row>
    <row r="12" spans="1:24" ht="86.4" x14ac:dyDescent="0.3">
      <c r="A12" s="2" t="s">
        <v>82</v>
      </c>
      <c r="B12" s="124" t="s">
        <v>265</v>
      </c>
      <c r="C12" s="469" t="s">
        <v>1306</v>
      </c>
      <c r="D12" s="145" t="s">
        <v>1823</v>
      </c>
      <c r="E12" s="145" t="s">
        <v>1824</v>
      </c>
      <c r="F12" s="145" t="s">
        <v>1825</v>
      </c>
      <c r="G12" s="145" t="s">
        <v>1826</v>
      </c>
      <c r="H12" s="145"/>
      <c r="I12" s="145"/>
      <c r="J12" s="145"/>
      <c r="K12" s="145"/>
      <c r="L12" s="145"/>
      <c r="M12" s="145"/>
      <c r="N12" s="145"/>
      <c r="O12" s="145"/>
      <c r="P12" s="145"/>
      <c r="Q12" s="145"/>
      <c r="R12" s="145"/>
      <c r="S12" s="145"/>
      <c r="T12" s="145"/>
      <c r="U12" s="145"/>
      <c r="V12" s="145"/>
      <c r="W12" s="145"/>
      <c r="X12" s="1"/>
    </row>
    <row r="13" spans="1:24" ht="43.2" x14ac:dyDescent="0.3">
      <c r="A13" s="2" t="s">
        <v>83</v>
      </c>
      <c r="B13" s="124" t="s">
        <v>255</v>
      </c>
      <c r="C13" s="469" t="s">
        <v>1298</v>
      </c>
      <c r="D13" s="142">
        <f>COUNTIFS('9'!E$8:E$27,"taip")</f>
        <v>2</v>
      </c>
      <c r="E13" s="142">
        <f>COUNTIFS('9'!F$8:F$27,"taip")</f>
        <v>3</v>
      </c>
      <c r="F13" s="142">
        <f>COUNTIFS('9'!G$8:G$27,"taip")</f>
        <v>3</v>
      </c>
      <c r="G13" s="142">
        <f>COUNTIFS('9'!H$8:H$27,"taip")</f>
        <v>1</v>
      </c>
      <c r="H13" s="142">
        <f>COUNTIFS('9'!I$8:I$27,"taip")</f>
        <v>0</v>
      </c>
      <c r="I13" s="142">
        <f>COUNTIFS('9'!J$8:J$27,"taip")</f>
        <v>0</v>
      </c>
      <c r="J13" s="142">
        <f>COUNTIFS('9'!K$8:K$27,"taip")</f>
        <v>0</v>
      </c>
      <c r="K13" s="142">
        <f>COUNTIFS('9'!L$8:L$27,"taip")</f>
        <v>0</v>
      </c>
      <c r="L13" s="142">
        <f>COUNTIFS('9'!M$8:M$27,"taip")</f>
        <v>0</v>
      </c>
      <c r="M13" s="142">
        <f>COUNTIFS('9'!N$8:N$27,"taip")</f>
        <v>0</v>
      </c>
      <c r="N13" s="142">
        <f>COUNTIFS('9'!O$8:O$27,"taip")</f>
        <v>0</v>
      </c>
      <c r="O13" s="142">
        <f>COUNTIFS('9'!P$8:P$27,"taip")</f>
        <v>0</v>
      </c>
      <c r="P13" s="142">
        <f>COUNTIFS('9'!Q$8:Q$27,"taip")</f>
        <v>0</v>
      </c>
      <c r="Q13" s="142">
        <f>COUNTIFS('9'!R$8:R$27,"taip")</f>
        <v>0</v>
      </c>
      <c r="R13" s="142">
        <f>COUNTIFS('9'!S$8:S$27,"taip")</f>
        <v>0</v>
      </c>
      <c r="S13" s="142">
        <f>COUNTIFS('9'!T$8:T$27,"taip")</f>
        <v>0</v>
      </c>
      <c r="T13" s="142">
        <f>COUNTIFS('9'!U$8:U$27,"taip")</f>
        <v>0</v>
      </c>
      <c r="U13" s="142">
        <f>COUNTIFS('9'!V$8:V$27,"taip")</f>
        <v>0</v>
      </c>
      <c r="V13" s="142">
        <f>COUNTIFS('9'!W$8:W$27,"taip")</f>
        <v>0</v>
      </c>
      <c r="W13" s="142">
        <f>COUNTIFS('9'!X$8:X$27,"taip")</f>
        <v>0</v>
      </c>
      <c r="X13" s="1"/>
    </row>
    <row r="14" spans="1:24" ht="72" x14ac:dyDescent="0.3">
      <c r="A14" s="2" t="s">
        <v>84</v>
      </c>
      <c r="B14" s="125" t="s">
        <v>256</v>
      </c>
      <c r="C14" s="469" t="s">
        <v>1307</v>
      </c>
      <c r="D14" s="143" t="s">
        <v>1744</v>
      </c>
      <c r="E14" s="143" t="s">
        <v>1747</v>
      </c>
      <c r="F14" s="143" t="s">
        <v>1747</v>
      </c>
      <c r="G14" s="143" t="s">
        <v>1746</v>
      </c>
      <c r="H14" s="143" t="s">
        <v>1097</v>
      </c>
      <c r="I14" s="143" t="s">
        <v>1097</v>
      </c>
      <c r="J14" s="143" t="s">
        <v>1097</v>
      </c>
      <c r="K14" s="143" t="s">
        <v>1097</v>
      </c>
      <c r="L14" s="143" t="s">
        <v>1097</v>
      </c>
      <c r="M14" s="143" t="s">
        <v>1097</v>
      </c>
      <c r="N14" s="143" t="s">
        <v>1097</v>
      </c>
      <c r="O14" s="143" t="s">
        <v>1097</v>
      </c>
      <c r="P14" s="143" t="s">
        <v>1097</v>
      </c>
      <c r="Q14" s="143" t="s">
        <v>1097</v>
      </c>
      <c r="R14" s="143" t="s">
        <v>1097</v>
      </c>
      <c r="S14" s="143" t="s">
        <v>1097</v>
      </c>
      <c r="T14" s="143" t="s">
        <v>1097</v>
      </c>
      <c r="U14" s="143" t="s">
        <v>1097</v>
      </c>
      <c r="V14" s="143" t="s">
        <v>1097</v>
      </c>
      <c r="W14" s="143" t="s">
        <v>1097</v>
      </c>
      <c r="X14" s="1"/>
    </row>
    <row r="15" spans="1:24" ht="28.8" x14ac:dyDescent="0.3">
      <c r="A15" s="2" t="s">
        <v>85</v>
      </c>
      <c r="B15" s="125" t="s">
        <v>257</v>
      </c>
      <c r="C15" s="469" t="s">
        <v>1300</v>
      </c>
      <c r="D15" s="143" t="s">
        <v>1745</v>
      </c>
      <c r="E15" s="143" t="s">
        <v>1745</v>
      </c>
      <c r="F15" s="143" t="s">
        <v>1745</v>
      </c>
      <c r="G15" s="143" t="s">
        <v>1748</v>
      </c>
      <c r="H15" s="143" t="s">
        <v>1097</v>
      </c>
      <c r="I15" s="143" t="s">
        <v>1097</v>
      </c>
      <c r="J15" s="143" t="s">
        <v>1097</v>
      </c>
      <c r="K15" s="143" t="s">
        <v>1097</v>
      </c>
      <c r="L15" s="143" t="s">
        <v>1097</v>
      </c>
      <c r="M15" s="143" t="s">
        <v>1097</v>
      </c>
      <c r="N15" s="143" t="s">
        <v>1097</v>
      </c>
      <c r="O15" s="143" t="s">
        <v>1097</v>
      </c>
      <c r="P15" s="143" t="s">
        <v>1097</v>
      </c>
      <c r="Q15" s="143" t="s">
        <v>1097</v>
      </c>
      <c r="R15" s="143" t="s">
        <v>1097</v>
      </c>
      <c r="S15" s="143" t="s">
        <v>1097</v>
      </c>
      <c r="T15" s="143" t="s">
        <v>1097</v>
      </c>
      <c r="U15" s="143" t="s">
        <v>1097</v>
      </c>
      <c r="V15" s="143" t="s">
        <v>1097</v>
      </c>
      <c r="W15" s="143" t="s">
        <v>1097</v>
      </c>
      <c r="X15" s="1"/>
    </row>
    <row r="16" spans="1:24" ht="28.8" x14ac:dyDescent="0.3">
      <c r="A16" s="2" t="s">
        <v>86</v>
      </c>
      <c r="B16" s="125" t="s">
        <v>258</v>
      </c>
      <c r="C16" s="469" t="s">
        <v>1300</v>
      </c>
      <c r="D16" s="143" t="s">
        <v>1746</v>
      </c>
      <c r="E16" s="143" t="s">
        <v>1746</v>
      </c>
      <c r="F16" s="143" t="s">
        <v>1748</v>
      </c>
      <c r="G16" s="143" t="s">
        <v>1747</v>
      </c>
      <c r="H16" s="143" t="s">
        <v>1097</v>
      </c>
      <c r="I16" s="143" t="s">
        <v>1097</v>
      </c>
      <c r="J16" s="143" t="s">
        <v>1097</v>
      </c>
      <c r="K16" s="143" t="s">
        <v>1097</v>
      </c>
      <c r="L16" s="143" t="s">
        <v>1097</v>
      </c>
      <c r="M16" s="143" t="s">
        <v>1097</v>
      </c>
      <c r="N16" s="143" t="s">
        <v>1097</v>
      </c>
      <c r="O16" s="143" t="s">
        <v>1097</v>
      </c>
      <c r="P16" s="143" t="s">
        <v>1097</v>
      </c>
      <c r="Q16" s="143" t="s">
        <v>1097</v>
      </c>
      <c r="R16" s="143" t="s">
        <v>1097</v>
      </c>
      <c r="S16" s="143" t="s">
        <v>1097</v>
      </c>
      <c r="T16" s="143" t="s">
        <v>1097</v>
      </c>
      <c r="U16" s="143" t="s">
        <v>1097</v>
      </c>
      <c r="V16" s="143" t="s">
        <v>1097</v>
      </c>
      <c r="W16" s="143" t="s">
        <v>1097</v>
      </c>
      <c r="X16" s="1"/>
    </row>
    <row r="17" spans="1:24" ht="57.6" x14ac:dyDescent="0.3">
      <c r="A17" s="2" t="s">
        <v>87</v>
      </c>
      <c r="B17" s="125" t="s">
        <v>1301</v>
      </c>
      <c r="C17" s="469" t="s">
        <v>1597</v>
      </c>
      <c r="D17" s="144" t="s">
        <v>76</v>
      </c>
      <c r="E17" s="144" t="s">
        <v>76</v>
      </c>
      <c r="F17" s="144" t="s">
        <v>76</v>
      </c>
      <c r="G17" s="144" t="s">
        <v>76</v>
      </c>
      <c r="H17" s="144" t="s">
        <v>76</v>
      </c>
      <c r="I17" s="144" t="s">
        <v>76</v>
      </c>
      <c r="J17" s="144" t="s">
        <v>76</v>
      </c>
      <c r="K17" s="144" t="s">
        <v>76</v>
      </c>
      <c r="L17" s="144" t="s">
        <v>76</v>
      </c>
      <c r="M17" s="144" t="s">
        <v>76</v>
      </c>
      <c r="N17" s="144" t="s">
        <v>76</v>
      </c>
      <c r="O17" s="144" t="s">
        <v>76</v>
      </c>
      <c r="P17" s="144" t="s">
        <v>76</v>
      </c>
      <c r="Q17" s="144" t="s">
        <v>76</v>
      </c>
      <c r="R17" s="144" t="s">
        <v>76</v>
      </c>
      <c r="S17" s="144" t="s">
        <v>76</v>
      </c>
      <c r="T17" s="144" t="s">
        <v>76</v>
      </c>
      <c r="U17" s="144" t="s">
        <v>76</v>
      </c>
      <c r="V17" s="144" t="s">
        <v>76</v>
      </c>
      <c r="W17" s="144" t="s">
        <v>76</v>
      </c>
      <c r="X17" s="1"/>
    </row>
    <row r="18" spans="1:24" ht="57.6" x14ac:dyDescent="0.3">
      <c r="A18" s="2" t="s">
        <v>88</v>
      </c>
      <c r="B18" s="125" t="s">
        <v>1302</v>
      </c>
      <c r="C18" s="583" t="str">
        <f>$C$17</f>
        <v>Pasirinkite iš sąrašo (taip arba ne). Sąsaja nėra privaloma. Iš anksto nurodyta reikšmė "Ne". Pasirinkimas "Taip" reiškia, kad tenkinant poreikį bus siekiama atitinkamo rezultato rodiklio.</v>
      </c>
      <c r="D18" s="144" t="s">
        <v>77</v>
      </c>
      <c r="E18" s="144" t="s">
        <v>76</v>
      </c>
      <c r="F18" s="144" t="s">
        <v>77</v>
      </c>
      <c r="G18" s="144" t="s">
        <v>76</v>
      </c>
      <c r="H18" s="144" t="s">
        <v>76</v>
      </c>
      <c r="I18" s="144" t="s">
        <v>76</v>
      </c>
      <c r="J18" s="144" t="s">
        <v>76</v>
      </c>
      <c r="K18" s="144" t="s">
        <v>76</v>
      </c>
      <c r="L18" s="144" t="s">
        <v>76</v>
      </c>
      <c r="M18" s="144" t="s">
        <v>76</v>
      </c>
      <c r="N18" s="144" t="s">
        <v>76</v>
      </c>
      <c r="O18" s="144" t="s">
        <v>76</v>
      </c>
      <c r="P18" s="144" t="s">
        <v>76</v>
      </c>
      <c r="Q18" s="144" t="s">
        <v>76</v>
      </c>
      <c r="R18" s="144" t="s">
        <v>76</v>
      </c>
      <c r="S18" s="144" t="s">
        <v>76</v>
      </c>
      <c r="T18" s="144" t="s">
        <v>76</v>
      </c>
      <c r="U18" s="144" t="s">
        <v>76</v>
      </c>
      <c r="V18" s="144" t="s">
        <v>76</v>
      </c>
      <c r="W18" s="144" t="s">
        <v>76</v>
      </c>
      <c r="X18" s="1"/>
    </row>
    <row r="19" spans="1:24" ht="57.6" x14ac:dyDescent="0.3">
      <c r="A19" s="2" t="s">
        <v>89</v>
      </c>
      <c r="B19" s="125" t="s">
        <v>1195</v>
      </c>
      <c r="C19" s="583" t="str">
        <f>$C$17</f>
        <v>Pasirinkite iš sąrašo (taip arba ne). Sąsaja nėra privaloma. Iš anksto nurodyta reikšmė "Ne". Pasirinkimas "Taip" reiškia, kad tenkinant poreikį bus siekiama atitinkamo rezultato rodiklio.</v>
      </c>
      <c r="D19" s="144" t="s">
        <v>77</v>
      </c>
      <c r="E19" s="144" t="s">
        <v>76</v>
      </c>
      <c r="F19" s="144" t="s">
        <v>77</v>
      </c>
      <c r="G19" s="144" t="s">
        <v>76</v>
      </c>
      <c r="H19" s="144" t="s">
        <v>76</v>
      </c>
      <c r="I19" s="144" t="s">
        <v>76</v>
      </c>
      <c r="J19" s="144" t="s">
        <v>76</v>
      </c>
      <c r="K19" s="144" t="s">
        <v>76</v>
      </c>
      <c r="L19" s="144" t="s">
        <v>76</v>
      </c>
      <c r="M19" s="144" t="s">
        <v>76</v>
      </c>
      <c r="N19" s="144" t="s">
        <v>76</v>
      </c>
      <c r="O19" s="144" t="s">
        <v>76</v>
      </c>
      <c r="P19" s="144" t="s">
        <v>76</v>
      </c>
      <c r="Q19" s="144" t="s">
        <v>76</v>
      </c>
      <c r="R19" s="144" t="s">
        <v>76</v>
      </c>
      <c r="S19" s="144" t="s">
        <v>76</v>
      </c>
      <c r="T19" s="144" t="s">
        <v>76</v>
      </c>
      <c r="U19" s="144" t="s">
        <v>76</v>
      </c>
      <c r="V19" s="144" t="s">
        <v>76</v>
      </c>
      <c r="W19" s="144" t="s">
        <v>76</v>
      </c>
      <c r="X19" s="1"/>
    </row>
    <row r="20" spans="1:24" ht="57.6" x14ac:dyDescent="0.3">
      <c r="A20" s="2" t="s">
        <v>90</v>
      </c>
      <c r="B20" s="125" t="s">
        <v>1196</v>
      </c>
      <c r="C20" s="583" t="str">
        <f>$C$17</f>
        <v>Pasirinkite iš sąrašo (taip arba ne). Sąsaja nėra privaloma. Iš anksto nurodyta reikšmė "Ne". Pasirinkimas "Taip" reiškia, kad tenkinant poreikį bus siekiama atitinkamo rezultato rodiklio.</v>
      </c>
      <c r="D20" s="144" t="s">
        <v>76</v>
      </c>
      <c r="E20" s="144" t="s">
        <v>77</v>
      </c>
      <c r="F20" s="144" t="s">
        <v>76</v>
      </c>
      <c r="G20" s="144" t="s">
        <v>76</v>
      </c>
      <c r="H20" s="144" t="s">
        <v>76</v>
      </c>
      <c r="I20" s="144" t="s">
        <v>76</v>
      </c>
      <c r="J20" s="144" t="s">
        <v>76</v>
      </c>
      <c r="K20" s="144" t="s">
        <v>76</v>
      </c>
      <c r="L20" s="144" t="s">
        <v>76</v>
      </c>
      <c r="M20" s="144" t="s">
        <v>76</v>
      </c>
      <c r="N20" s="144" t="s">
        <v>76</v>
      </c>
      <c r="O20" s="144" t="s">
        <v>76</v>
      </c>
      <c r="P20" s="144" t="s">
        <v>76</v>
      </c>
      <c r="Q20" s="144" t="s">
        <v>76</v>
      </c>
      <c r="R20" s="144" t="s">
        <v>76</v>
      </c>
      <c r="S20" s="144" t="s">
        <v>76</v>
      </c>
      <c r="T20" s="144" t="s">
        <v>76</v>
      </c>
      <c r="U20" s="144" t="s">
        <v>76</v>
      </c>
      <c r="V20" s="144" t="s">
        <v>76</v>
      </c>
      <c r="W20" s="144" t="s">
        <v>76</v>
      </c>
      <c r="X20" s="1"/>
    </row>
    <row r="21" spans="1:24" ht="57.6" x14ac:dyDescent="0.3">
      <c r="A21" s="2" t="s">
        <v>91</v>
      </c>
      <c r="B21" s="125" t="s">
        <v>1197</v>
      </c>
      <c r="C21" s="583" t="str">
        <f>$C$17</f>
        <v>Pasirinkite iš sąrašo (taip arba ne). Sąsaja nėra privaloma. Iš anksto nurodyta reikšmė "Ne". Pasirinkimas "Taip" reiškia, kad tenkinant poreikį bus siekiama atitinkamo rezultato rodiklio.</v>
      </c>
      <c r="D21" s="144" t="s">
        <v>76</v>
      </c>
      <c r="E21" s="144" t="s">
        <v>76</v>
      </c>
      <c r="F21" s="144" t="s">
        <v>76</v>
      </c>
      <c r="G21" s="144" t="s">
        <v>77</v>
      </c>
      <c r="H21" s="144" t="s">
        <v>76</v>
      </c>
      <c r="I21" s="144" t="s">
        <v>76</v>
      </c>
      <c r="J21" s="144" t="s">
        <v>76</v>
      </c>
      <c r="K21" s="144" t="s">
        <v>76</v>
      </c>
      <c r="L21" s="144" t="s">
        <v>76</v>
      </c>
      <c r="M21" s="144" t="s">
        <v>76</v>
      </c>
      <c r="N21" s="144" t="s">
        <v>76</v>
      </c>
      <c r="O21" s="144" t="s">
        <v>76</v>
      </c>
      <c r="P21" s="144" t="s">
        <v>76</v>
      </c>
      <c r="Q21" s="144" t="s">
        <v>76</v>
      </c>
      <c r="R21" s="144" t="s">
        <v>76</v>
      </c>
      <c r="S21" s="144" t="s">
        <v>76</v>
      </c>
      <c r="T21" s="144" t="s">
        <v>76</v>
      </c>
      <c r="U21" s="144" t="s">
        <v>76</v>
      </c>
      <c r="V21" s="144" t="s">
        <v>76</v>
      </c>
      <c r="W21" s="144" t="s">
        <v>76</v>
      </c>
      <c r="X21" s="1"/>
    </row>
    <row r="22" spans="1:24" s="13" customFormat="1" x14ac:dyDescent="0.3">
      <c r="A22" s="114"/>
      <c r="C22" s="1"/>
      <c r="D22" s="14"/>
      <c r="E22" s="114"/>
      <c r="F22" s="114"/>
      <c r="G22" s="114"/>
      <c r="H22" s="114"/>
      <c r="I22" s="114"/>
      <c r="J22" s="114"/>
      <c r="K22" s="114"/>
      <c r="L22" s="114"/>
      <c r="M22" s="114"/>
      <c r="N22" s="114"/>
      <c r="O22" s="114"/>
      <c r="P22" s="114"/>
      <c r="Q22" s="114"/>
      <c r="R22" s="114"/>
      <c r="S22" s="114"/>
      <c r="T22" s="114"/>
      <c r="U22" s="114"/>
      <c r="V22" s="114"/>
      <c r="W22" s="114"/>
      <c r="X22" s="114"/>
    </row>
    <row r="23" spans="1:24" s="13" customFormat="1" x14ac:dyDescent="0.3">
      <c r="A23" s="114"/>
      <c r="C23" s="1"/>
      <c r="D23" s="14"/>
      <c r="E23" s="114"/>
      <c r="F23" s="114"/>
      <c r="G23" s="114"/>
      <c r="H23" s="114"/>
      <c r="I23" s="114"/>
      <c r="J23" s="114"/>
      <c r="K23" s="114"/>
      <c r="L23" s="114"/>
      <c r="M23" s="114"/>
      <c r="N23" s="114"/>
      <c r="O23" s="114"/>
      <c r="P23" s="114"/>
      <c r="Q23" s="114"/>
      <c r="R23" s="114"/>
      <c r="S23" s="114"/>
      <c r="T23" s="114"/>
      <c r="U23" s="114"/>
      <c r="V23" s="114"/>
      <c r="W23" s="114"/>
      <c r="X23" s="114"/>
    </row>
    <row r="24" spans="1:24" s="13" customFormat="1" x14ac:dyDescent="0.3">
      <c r="A24" s="114"/>
      <c r="C24" s="1"/>
      <c r="D24" s="14"/>
      <c r="E24" s="114"/>
      <c r="F24" s="114"/>
      <c r="G24" s="114"/>
      <c r="H24" s="114"/>
      <c r="I24" s="114"/>
      <c r="J24" s="114"/>
      <c r="K24" s="114"/>
      <c r="L24" s="114"/>
      <c r="M24" s="114"/>
      <c r="N24" s="114"/>
      <c r="O24" s="114"/>
      <c r="P24" s="114"/>
      <c r="Q24" s="114"/>
      <c r="R24" s="114"/>
      <c r="S24" s="114"/>
      <c r="T24" s="114"/>
      <c r="U24" s="114"/>
      <c r="V24" s="114"/>
      <c r="W24" s="114"/>
      <c r="X24" s="114"/>
    </row>
    <row r="25" spans="1:24" s="13" customFormat="1" x14ac:dyDescent="0.3">
      <c r="A25" s="114"/>
      <c r="C25" s="1"/>
      <c r="D25" s="14"/>
      <c r="E25" s="114"/>
      <c r="F25" s="114"/>
      <c r="G25" s="114"/>
      <c r="H25" s="114"/>
      <c r="I25" s="114"/>
      <c r="J25" s="114"/>
      <c r="K25" s="114"/>
      <c r="L25" s="114"/>
      <c r="M25" s="114"/>
      <c r="N25" s="114"/>
      <c r="O25" s="114"/>
      <c r="P25" s="114"/>
      <c r="Q25" s="114"/>
      <c r="R25" s="114"/>
      <c r="S25" s="114"/>
      <c r="T25" s="114"/>
      <c r="U25" s="114"/>
      <c r="V25" s="114"/>
      <c r="W25" s="114"/>
      <c r="X25" s="114"/>
    </row>
    <row r="26" spans="1:24" s="13" customFormat="1" x14ac:dyDescent="0.3">
      <c r="A26" s="114"/>
      <c r="C26" s="1"/>
      <c r="D26" s="14"/>
      <c r="E26" s="114"/>
      <c r="F26" s="114"/>
      <c r="G26" s="114"/>
      <c r="H26" s="114"/>
      <c r="I26" s="114"/>
      <c r="J26" s="114"/>
      <c r="K26" s="114"/>
      <c r="L26" s="114"/>
      <c r="M26" s="114"/>
      <c r="N26" s="114"/>
      <c r="O26" s="114"/>
      <c r="P26" s="114"/>
      <c r="Q26" s="114"/>
      <c r="R26" s="114"/>
      <c r="S26" s="114"/>
      <c r="T26" s="114"/>
      <c r="U26" s="114"/>
      <c r="V26" s="114"/>
      <c r="W26" s="114"/>
      <c r="X26" s="114"/>
    </row>
    <row r="27" spans="1:24" s="13" customFormat="1" x14ac:dyDescent="0.3">
      <c r="A27" s="114"/>
      <c r="C27" s="1"/>
      <c r="D27" s="14"/>
      <c r="E27" s="114"/>
      <c r="F27" s="114"/>
      <c r="G27" s="114"/>
      <c r="H27" s="114"/>
      <c r="I27" s="114"/>
      <c r="J27" s="114"/>
      <c r="K27" s="114"/>
      <c r="L27" s="114"/>
      <c r="M27" s="114"/>
      <c r="N27" s="114"/>
      <c r="O27" s="114"/>
      <c r="P27" s="114"/>
      <c r="Q27" s="114"/>
      <c r="R27" s="114"/>
      <c r="S27" s="114"/>
      <c r="T27" s="114"/>
      <c r="U27" s="114"/>
      <c r="V27" s="114"/>
      <c r="W27" s="114"/>
      <c r="X27" s="114"/>
    </row>
    <row r="28" spans="1:24" s="13" customFormat="1" x14ac:dyDescent="0.3">
      <c r="A28" s="114"/>
      <c r="C28" s="1"/>
      <c r="D28" s="14"/>
      <c r="E28" s="114"/>
      <c r="F28" s="114"/>
      <c r="G28" s="114"/>
      <c r="H28" s="114"/>
      <c r="I28" s="114"/>
      <c r="J28" s="114"/>
      <c r="K28" s="114"/>
      <c r="L28" s="114"/>
      <c r="M28" s="114"/>
      <c r="N28" s="114"/>
      <c r="O28" s="114"/>
      <c r="P28" s="114"/>
      <c r="Q28" s="114"/>
      <c r="R28" s="114"/>
      <c r="S28" s="114"/>
      <c r="T28" s="114"/>
      <c r="U28" s="114"/>
      <c r="V28" s="114"/>
      <c r="W28" s="114"/>
      <c r="X28" s="114"/>
    </row>
    <row r="29" spans="1:24" s="13" customFormat="1" x14ac:dyDescent="0.3">
      <c r="A29" s="114"/>
      <c r="C29" s="1"/>
      <c r="D29" s="14"/>
      <c r="E29" s="114"/>
      <c r="F29" s="114"/>
      <c r="G29" s="114"/>
      <c r="H29" s="114"/>
      <c r="I29" s="114"/>
      <c r="J29" s="114"/>
      <c r="K29" s="114"/>
      <c r="L29" s="114"/>
      <c r="M29" s="114"/>
      <c r="N29" s="114"/>
      <c r="O29" s="114"/>
      <c r="P29" s="114"/>
      <c r="Q29" s="114"/>
      <c r="R29" s="114"/>
      <c r="S29" s="114"/>
      <c r="T29" s="114"/>
      <c r="U29" s="114"/>
      <c r="V29" s="114"/>
      <c r="W29" s="114"/>
      <c r="X29" s="114"/>
    </row>
    <row r="30" spans="1:24" s="13" customFormat="1" x14ac:dyDescent="0.3">
      <c r="A30" s="114"/>
      <c r="C30" s="1"/>
      <c r="D30" s="14"/>
      <c r="E30" s="114"/>
      <c r="F30" s="114"/>
      <c r="G30" s="114"/>
      <c r="H30" s="114"/>
      <c r="I30" s="114"/>
      <c r="J30" s="114"/>
      <c r="K30" s="114"/>
      <c r="L30" s="114"/>
      <c r="M30" s="114"/>
      <c r="N30" s="114"/>
      <c r="O30" s="114"/>
      <c r="P30" s="114"/>
      <c r="Q30" s="114"/>
      <c r="R30" s="114"/>
      <c r="S30" s="114"/>
      <c r="T30" s="114"/>
      <c r="U30" s="114"/>
      <c r="V30" s="114"/>
      <c r="W30" s="114"/>
      <c r="X30" s="114"/>
    </row>
  </sheetData>
  <sheetProtection algorithmName="SHA-512" hashValue="0Ur315jc+xJUQG/90PK578rxkSMKU90pVPFkcjdX+dl+VRcWpyK+o6ImoYTPFbQe4+tUTHKRqvpMoJIUQbEAig==" saltValue="WLMXKMPluZHLx8l5Hv2Drg==" spinCount="100000" sheet="1" objects="1" scenarios="1"/>
  <phoneticPr fontId="8" type="noConversion"/>
  <dataValidations count="2">
    <dataValidation type="textLength" allowBlank="1" showInputMessage="1" showErrorMessage="1" prompt="Maksimalus simbolių skaičius - 500." sqref="D8:W11" xr:uid="{1AD3F167-0815-4F8A-8251-F7E78278B3E4}">
      <formula1>0</formula1>
      <formula2>500</formula2>
    </dataValidation>
    <dataValidation type="textLength" allowBlank="1" showInputMessage="1" showErrorMessage="1" prompt="Maksimalus simbolių skaičius - 300." sqref="D12:W12" xr:uid="{86BD6E52-32F7-439F-A6F3-D86CEA719DBF}">
      <formula1>0</formula1>
      <formula2>300</formula2>
    </dataValidation>
  </dataValidations>
  <pageMargins left="0.70866141732283472" right="0.70866141732283472" top="0.74803149606299213" bottom="0.74803149606299213" header="0.31496062992125984" footer="0.31496062992125984"/>
  <pageSetup paperSize="9" scale="62" orientation="portrait" horizontalDpi="4294967293" verticalDpi="0" r:id="rId1"/>
  <colBreaks count="1" manualBreakCount="1">
    <brk id="4" max="26" man="1"/>
  </colBreaks>
  <extLst>
    <ext xmlns:x14="http://schemas.microsoft.com/office/spreadsheetml/2009/9/main" uri="{CCE6A557-97BC-4b89-ADB6-D9C93CAAB3DF}">
      <x14:dataValidations xmlns:xm="http://schemas.microsoft.com/office/excel/2006/main" count="2">
        <x14:dataValidation type="list" allowBlank="1" showInputMessage="1" showErrorMessage="1" xr:uid="{FCAE3B1D-49C1-4DAE-BDC8-1D437CE39FD6}">
          <x14:formula1>
            <xm:f>Sąrašai!$A$23:$A$24</xm:f>
          </x14:formula1>
          <xm:sqref>D17:W21</xm:sqref>
        </x14:dataValidation>
        <x14:dataValidation type="list" allowBlank="1" showInputMessage="1" showErrorMessage="1" xr:uid="{C965E465-25DC-4F9F-A5E3-4003A7B48AB5}">
          <x14:formula1>
            <xm:f>Sąrašai!$A$91:$A$139</xm:f>
          </x14:formula1>
          <xm:sqref>D14:W16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1EC67-40D3-4892-AE26-B399EE749B54}">
  <dimension ref="A1:G29"/>
  <sheetViews>
    <sheetView zoomScaleNormal="100" workbookViewId="0">
      <selection activeCell="H10" sqref="H10"/>
    </sheetView>
  </sheetViews>
  <sheetFormatPr defaultColWidth="9.109375" defaultRowHeight="14.4" x14ac:dyDescent="0.3"/>
  <cols>
    <col min="1" max="1" width="8.6640625" style="106" customWidth="1"/>
    <col min="2" max="2" width="18.6640625" style="13" customWidth="1"/>
    <col min="3" max="3" width="70.6640625" style="13" customWidth="1"/>
    <col min="4" max="7" width="15.6640625" style="13" customWidth="1"/>
    <col min="8" max="8" width="20.6640625" style="13" customWidth="1"/>
    <col min="9" max="16384" width="9.109375" style="13"/>
  </cols>
  <sheetData>
    <row r="1" spans="1:7" s="38" customFormat="1" ht="18" x14ac:dyDescent="0.3">
      <c r="A1" s="169" t="s">
        <v>18</v>
      </c>
      <c r="B1" s="36" t="s">
        <v>385</v>
      </c>
      <c r="C1" s="36"/>
      <c r="D1" s="36"/>
      <c r="E1" s="36"/>
    </row>
    <row r="2" spans="1:7" x14ac:dyDescent="0.3">
      <c r="A2" s="105"/>
      <c r="B2" s="1"/>
      <c r="C2" s="1"/>
      <c r="D2" s="1"/>
      <c r="E2" s="1"/>
    </row>
    <row r="3" spans="1:7" x14ac:dyDescent="0.3">
      <c r="A3" s="1"/>
      <c r="B3" s="140" t="s">
        <v>1272</v>
      </c>
      <c r="C3" s="205" t="str">
        <f>'1'!C8</f>
        <v>KAZL</v>
      </c>
    </row>
    <row r="4" spans="1:7" s="1" customFormat="1" ht="15" thickBot="1" x14ac:dyDescent="0.35"/>
    <row r="5" spans="1:7" x14ac:dyDescent="0.3">
      <c r="A5" s="105"/>
      <c r="B5" s="318">
        <v>1</v>
      </c>
      <c r="C5" s="319">
        <v>2</v>
      </c>
      <c r="D5" s="321">
        <v>3</v>
      </c>
      <c r="E5" s="162">
        <v>4</v>
      </c>
      <c r="F5" s="259">
        <v>5</v>
      </c>
      <c r="G5" s="259">
        <v>6</v>
      </c>
    </row>
    <row r="6" spans="1:7" s="15" customFormat="1" ht="57.6" x14ac:dyDescent="0.3">
      <c r="A6" s="105"/>
      <c r="B6" s="505"/>
      <c r="C6" s="20" t="s">
        <v>253</v>
      </c>
      <c r="D6" s="506" t="s">
        <v>380</v>
      </c>
      <c r="E6" s="22" t="s">
        <v>166</v>
      </c>
      <c r="F6" s="22" t="s">
        <v>1501</v>
      </c>
      <c r="G6" s="22" t="s">
        <v>1503</v>
      </c>
    </row>
    <row r="7" spans="1:7" s="15" customFormat="1" ht="18" x14ac:dyDescent="0.3">
      <c r="A7" s="105" t="s">
        <v>259</v>
      </c>
      <c r="B7" s="507" t="s">
        <v>222</v>
      </c>
      <c r="C7" s="638" t="s">
        <v>382</v>
      </c>
      <c r="D7" s="508"/>
      <c r="E7" s="27"/>
      <c r="F7" s="27"/>
      <c r="G7" s="27"/>
    </row>
    <row r="8" spans="1:7" ht="43.2" x14ac:dyDescent="0.3">
      <c r="A8" s="105" t="s">
        <v>714</v>
      </c>
      <c r="B8" s="509" t="s">
        <v>1257</v>
      </c>
      <c r="C8" s="125" t="s">
        <v>381</v>
      </c>
      <c r="D8" s="510" t="s">
        <v>77</v>
      </c>
      <c r="E8" s="146">
        <f>COUNTIFS('8'!$E$7:$E$26,"taip")</f>
        <v>5</v>
      </c>
      <c r="F8" s="146">
        <f>COUNTIFS('10'!$D$11:$W$11,C8)</f>
        <v>5</v>
      </c>
      <c r="G8" s="472"/>
    </row>
    <row r="9" spans="1:7" ht="28.8" x14ac:dyDescent="0.3">
      <c r="A9" s="105" t="s">
        <v>715</v>
      </c>
      <c r="B9" s="509" t="s">
        <v>1256</v>
      </c>
      <c r="C9" s="125" t="s">
        <v>373</v>
      </c>
      <c r="D9" s="511" t="s">
        <v>76</v>
      </c>
      <c r="E9" s="147">
        <f>COUNTIFS('8'!$F$7:$F$26,"taip")</f>
        <v>0</v>
      </c>
      <c r="F9" s="147">
        <f>COUNTIFS('10'!$D$11:$W$11,C9)</f>
        <v>0</v>
      </c>
      <c r="G9" s="473"/>
    </row>
    <row r="10" spans="1:7" s="15" customFormat="1" ht="36" x14ac:dyDescent="0.3">
      <c r="A10" s="105" t="s">
        <v>260</v>
      </c>
      <c r="B10" s="512" t="s">
        <v>1199</v>
      </c>
      <c r="C10" s="639" t="s">
        <v>384</v>
      </c>
      <c r="D10" s="513"/>
      <c r="E10" s="31"/>
      <c r="F10" s="31"/>
      <c r="G10" s="31"/>
    </row>
    <row r="11" spans="1:7" ht="43.2" x14ac:dyDescent="0.3">
      <c r="A11" s="105" t="s">
        <v>716</v>
      </c>
      <c r="B11" s="509" t="s">
        <v>1258</v>
      </c>
      <c r="C11" s="125" t="s">
        <v>375</v>
      </c>
      <c r="D11" s="514" t="s">
        <v>77</v>
      </c>
      <c r="E11" s="147">
        <f>COUNTIFS('8'!$G$7:$G$26,"taip")</f>
        <v>5</v>
      </c>
      <c r="F11" s="147">
        <f>COUNTIFS('10'!$D$11:$W$11,C11)</f>
        <v>0</v>
      </c>
      <c r="G11" s="147">
        <f>COUNTIFS('10'!$D$12:$W$12,"Taip")</f>
        <v>5</v>
      </c>
    </row>
    <row r="12" spans="1:7" ht="43.2" x14ac:dyDescent="0.3">
      <c r="A12" s="105" t="s">
        <v>717</v>
      </c>
      <c r="B12" s="509" t="s">
        <v>1259</v>
      </c>
      <c r="C12" s="125" t="s">
        <v>376</v>
      </c>
      <c r="D12" s="514" t="s">
        <v>76</v>
      </c>
      <c r="E12" s="147">
        <f>COUNTIFS('8'!$H$7:H$26,"taip")</f>
        <v>0</v>
      </c>
      <c r="F12" s="147">
        <f>COUNTIFS('10'!$D$11:$W$11,C12)</f>
        <v>0</v>
      </c>
      <c r="G12" s="147">
        <f>COUNTIFS('10'!$D$13:$W$13,"Taip")</f>
        <v>0</v>
      </c>
    </row>
    <row r="13" spans="1:7" ht="28.8" x14ac:dyDescent="0.3">
      <c r="A13" s="105" t="s">
        <v>718</v>
      </c>
      <c r="B13" s="509" t="s">
        <v>1260</v>
      </c>
      <c r="C13" s="125" t="s">
        <v>377</v>
      </c>
      <c r="D13" s="514" t="s">
        <v>76</v>
      </c>
      <c r="E13" s="147">
        <f>COUNTIFS('8'!$I$7:$I$26,"taip")</f>
        <v>0</v>
      </c>
      <c r="F13" s="147">
        <f>COUNTIFS('10'!$D$11:$W$11,C13)</f>
        <v>0</v>
      </c>
      <c r="G13" s="147">
        <f>COUNTIFS('10'!$D$14:$W$14,"Taip")</f>
        <v>0</v>
      </c>
    </row>
    <row r="14" spans="1:7" ht="43.2" x14ac:dyDescent="0.3">
      <c r="A14" s="105" t="s">
        <v>719</v>
      </c>
      <c r="B14" s="509" t="s">
        <v>1261</v>
      </c>
      <c r="C14" s="125" t="s">
        <v>1499</v>
      </c>
      <c r="D14" s="514" t="s">
        <v>76</v>
      </c>
      <c r="E14" s="147">
        <f>COUNTIFS('8'!$J$7:$J$26,"taip")</f>
        <v>0</v>
      </c>
      <c r="F14" s="147">
        <f>COUNTIFS('10'!$D$11:$W$11,C14)</f>
        <v>0</v>
      </c>
      <c r="G14" s="147">
        <f>COUNTIFS('10'!$D$15:$W$15,"Taip")</f>
        <v>0</v>
      </c>
    </row>
    <row r="15" spans="1:7" s="15" customFormat="1" ht="18" x14ac:dyDescent="0.3">
      <c r="A15" s="105" t="s">
        <v>261</v>
      </c>
      <c r="B15" s="512" t="s">
        <v>223</v>
      </c>
      <c r="C15" s="640" t="s">
        <v>383</v>
      </c>
      <c r="D15" s="515"/>
      <c r="E15" s="148"/>
      <c r="F15" s="148"/>
      <c r="G15" s="148"/>
    </row>
    <row r="16" spans="1:7" ht="43.2" x14ac:dyDescent="0.3">
      <c r="A16" s="105" t="s">
        <v>720</v>
      </c>
      <c r="B16" s="509" t="s">
        <v>1262</v>
      </c>
      <c r="C16" s="125" t="s">
        <v>371</v>
      </c>
      <c r="D16" s="514" t="s">
        <v>76</v>
      </c>
      <c r="E16" s="234">
        <f>COUNTIFS('8'!$K$7:$K$26,"taip")</f>
        <v>0</v>
      </c>
      <c r="F16" s="35">
        <f>COUNTIFS('10'!$D$11:$W$11,C16)</f>
        <v>0</v>
      </c>
      <c r="G16" s="25"/>
    </row>
    <row r="17" spans="1:7" ht="43.2" x14ac:dyDescent="0.3">
      <c r="A17" s="105" t="s">
        <v>721</v>
      </c>
      <c r="B17" s="509" t="s">
        <v>1263</v>
      </c>
      <c r="C17" s="125" t="s">
        <v>372</v>
      </c>
      <c r="D17" s="514" t="s">
        <v>76</v>
      </c>
      <c r="E17" s="146">
        <f>COUNTIFS('8'!$L$7:$L$26,"taip")</f>
        <v>0</v>
      </c>
      <c r="F17" s="149">
        <f>COUNTIFS('10'!$D$11:$W$11,C17)</f>
        <v>0</v>
      </c>
      <c r="G17" s="474"/>
    </row>
    <row r="18" spans="1:7" ht="28.8" x14ac:dyDescent="0.3">
      <c r="A18" s="105" t="s">
        <v>722</v>
      </c>
      <c r="B18" s="509" t="s">
        <v>1264</v>
      </c>
      <c r="C18" s="125" t="s">
        <v>374</v>
      </c>
      <c r="D18" s="514" t="s">
        <v>76</v>
      </c>
      <c r="E18" s="147">
        <f>COUNTIFS('8'!$M$7:$M$26,"taip")</f>
        <v>0</v>
      </c>
      <c r="F18" s="29">
        <f>COUNTIFS('10'!$D$11:$W$11,C18)</f>
        <v>0</v>
      </c>
      <c r="G18" s="475"/>
    </row>
    <row r="19" spans="1:7" ht="29.4" thickBot="1" x14ac:dyDescent="0.35">
      <c r="A19" s="105" t="s">
        <v>723</v>
      </c>
      <c r="B19" s="516" t="s">
        <v>1265</v>
      </c>
      <c r="C19" s="517" t="s">
        <v>378</v>
      </c>
      <c r="D19" s="518" t="s">
        <v>76</v>
      </c>
      <c r="E19" s="504">
        <f>COUNTIFS('8'!$N$7:$N$26,"taip")</f>
        <v>0</v>
      </c>
      <c r="F19" s="150">
        <f>COUNTIFS('10'!$D$11:$W$11,C19)</f>
        <v>0</v>
      </c>
      <c r="G19" s="476"/>
    </row>
    <row r="20" spans="1:7" ht="45" customHeight="1" x14ac:dyDescent="0.3">
      <c r="B20" s="734" t="s">
        <v>1500</v>
      </c>
      <c r="C20" s="734"/>
      <c r="D20" s="734"/>
      <c r="E20" s="625"/>
      <c r="F20" s="625"/>
      <c r="G20" s="625"/>
    </row>
    <row r="22" spans="1:7" x14ac:dyDescent="0.3">
      <c r="B22" s="1"/>
      <c r="C22" s="596" t="s">
        <v>1487</v>
      </c>
    </row>
    <row r="23" spans="1:7" ht="28.8" x14ac:dyDescent="0.3">
      <c r="B23" s="1">
        <v>1</v>
      </c>
      <c r="C23" s="335" t="s">
        <v>1488</v>
      </c>
    </row>
    <row r="24" spans="1:7" x14ac:dyDescent="0.3">
      <c r="B24" s="1">
        <v>2</v>
      </c>
      <c r="C24" s="335" t="s">
        <v>1492</v>
      </c>
      <c r="D24" s="43"/>
    </row>
    <row r="25" spans="1:7" x14ac:dyDescent="0.3">
      <c r="B25" s="1">
        <v>3</v>
      </c>
      <c r="C25" s="335" t="s">
        <v>1502</v>
      </c>
      <c r="D25" s="43"/>
    </row>
    <row r="26" spans="1:7" x14ac:dyDescent="0.3">
      <c r="B26" s="1">
        <v>4</v>
      </c>
      <c r="C26" s="335" t="s">
        <v>1504</v>
      </c>
      <c r="D26" s="43"/>
    </row>
    <row r="27" spans="1:7" ht="57.6" x14ac:dyDescent="0.3">
      <c r="B27" s="1">
        <v>5</v>
      </c>
      <c r="C27" s="335" t="s">
        <v>1491</v>
      </c>
    </row>
    <row r="28" spans="1:7" ht="158.4" x14ac:dyDescent="0.3">
      <c r="B28" s="1">
        <v>6</v>
      </c>
      <c r="C28" s="335" t="s">
        <v>1489</v>
      </c>
    </row>
    <row r="29" spans="1:7" ht="144" x14ac:dyDescent="0.3">
      <c r="B29" s="1">
        <v>7</v>
      </c>
      <c r="C29" s="335" t="s">
        <v>1625</v>
      </c>
    </row>
  </sheetData>
  <sheetProtection algorithmName="SHA-512" hashValue="WX6VAcn9adOGc9BzGAevlKnxrmPkvcojvt8TFKnwjY/DhMhNRw9lNjVSMh3xh6pdymzdj/qo+feBPwmAUf9+/w==" saltValue="RpDPFqf3Jiq7qE0asUddDA==" spinCount="100000" sheet="1" objects="1" scenarios="1"/>
  <mergeCells count="1">
    <mergeCell ref="B20:D20"/>
  </mergeCells>
  <phoneticPr fontId="8" type="noConversion"/>
  <pageMargins left="0.7" right="0.7" top="0.75" bottom="0.75" header="0.3" footer="0.3"/>
  <pageSetup paperSize="9" scale="75" orientation="landscape" horizontalDpi="4294967293" verticalDpi="0" r:id="rId1"/>
  <rowBreaks count="1" manualBreakCount="1">
    <brk id="2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52F011A-721F-495A-8F11-92D9684E4551}">
          <x14:formula1>
            <xm:f>Sąrašai!$A$23:$A$24</xm:f>
          </x14:formula1>
          <xm:sqref>D8:D9 D16:D19 D11:D14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5"/>
  <sheetViews>
    <sheetView topLeftCell="A25" zoomScaleNormal="100" workbookViewId="0">
      <selection activeCell="G38" sqref="G38"/>
    </sheetView>
  </sheetViews>
  <sheetFormatPr defaultColWidth="9.109375" defaultRowHeight="14.4" x14ac:dyDescent="0.3"/>
  <cols>
    <col min="1" max="1" width="8.6640625" style="153" customWidth="1"/>
    <col min="2" max="2" width="10.6640625" style="153" customWidth="1"/>
    <col min="3" max="3" width="82.6640625" style="10" customWidth="1"/>
    <col min="4" max="4" width="15.6640625" style="12" customWidth="1"/>
    <col min="5" max="5" width="15.6640625" style="153" customWidth="1"/>
    <col min="6" max="8" width="9.109375" style="153"/>
    <col min="9" max="16384" width="9.109375" style="10"/>
  </cols>
  <sheetData>
    <row r="1" spans="1:8" s="80" customFormat="1" ht="18" x14ac:dyDescent="0.35">
      <c r="A1" s="157" t="s">
        <v>19</v>
      </c>
      <c r="B1" s="83" t="s">
        <v>1143</v>
      </c>
      <c r="C1" s="83"/>
      <c r="D1" s="83"/>
      <c r="E1" s="151"/>
      <c r="F1" s="152"/>
      <c r="G1" s="151"/>
      <c r="H1" s="151"/>
    </row>
    <row r="2" spans="1:8" x14ac:dyDescent="0.3">
      <c r="A2" s="158"/>
      <c r="B2" s="158"/>
      <c r="C2"/>
      <c r="D2" s="159"/>
    </row>
    <row r="3" spans="1:8" s="13" customFormat="1" x14ac:dyDescent="0.3">
      <c r="A3" s="1"/>
      <c r="B3" s="140" t="s">
        <v>1272</v>
      </c>
      <c r="C3" s="205" t="str">
        <f>'1'!C8</f>
        <v>KAZL</v>
      </c>
    </row>
    <row r="4" spans="1:8" customFormat="1" ht="15" thickBot="1" x14ac:dyDescent="0.35"/>
    <row r="5" spans="1:8" customFormat="1" x14ac:dyDescent="0.3">
      <c r="B5" s="269">
        <v>1</v>
      </c>
      <c r="C5" s="270">
        <v>2</v>
      </c>
      <c r="D5" s="271">
        <v>3</v>
      </c>
      <c r="E5" s="603">
        <v>4</v>
      </c>
    </row>
    <row r="6" spans="1:8" s="95" customFormat="1" ht="43.2" x14ac:dyDescent="0.3">
      <c r="A6" s="160"/>
      <c r="B6" s="547" t="s">
        <v>153</v>
      </c>
      <c r="C6" s="85" t="s">
        <v>142</v>
      </c>
      <c r="D6" s="537" t="s">
        <v>456</v>
      </c>
      <c r="E6" s="86" t="s">
        <v>1270</v>
      </c>
      <c r="F6" s="154"/>
      <c r="G6" s="155"/>
      <c r="H6" s="155"/>
    </row>
    <row r="7" spans="1:8" s="95" customFormat="1" ht="18" x14ac:dyDescent="0.3">
      <c r="A7" s="160" t="s">
        <v>21</v>
      </c>
      <c r="B7" s="548" t="s">
        <v>222</v>
      </c>
      <c r="C7" s="187" t="s">
        <v>1124</v>
      </c>
      <c r="D7" s="549"/>
      <c r="E7" s="735"/>
      <c r="F7" s="153"/>
      <c r="G7" s="155"/>
      <c r="H7" s="155"/>
    </row>
    <row r="8" spans="1:8" ht="28.8" x14ac:dyDescent="0.3">
      <c r="A8" s="160" t="s">
        <v>22</v>
      </c>
      <c r="B8" s="550" t="s">
        <v>139</v>
      </c>
      <c r="C8" s="161" t="s">
        <v>467</v>
      </c>
      <c r="D8" s="551">
        <f>'11'!C9</f>
        <v>0</v>
      </c>
      <c r="E8" s="736"/>
    </row>
    <row r="9" spans="1:8" ht="28.8" x14ac:dyDescent="0.3">
      <c r="A9" s="160" t="s">
        <v>724</v>
      </c>
      <c r="B9" s="550" t="s">
        <v>140</v>
      </c>
      <c r="C9" s="161" t="s">
        <v>224</v>
      </c>
      <c r="D9" s="552">
        <f>'11'!C25</f>
        <v>17</v>
      </c>
      <c r="E9" s="736"/>
    </row>
    <row r="10" spans="1:8" ht="28.8" x14ac:dyDescent="0.3">
      <c r="A10" s="160" t="s">
        <v>1160</v>
      </c>
      <c r="B10" s="550" t="s">
        <v>141</v>
      </c>
      <c r="C10" s="161" t="s">
        <v>225</v>
      </c>
      <c r="D10" s="552">
        <f>'11'!C43</f>
        <v>11</v>
      </c>
      <c r="E10" s="736"/>
    </row>
    <row r="11" spans="1:8" ht="28.8" x14ac:dyDescent="0.3">
      <c r="A11" s="160" t="s">
        <v>1161</v>
      </c>
      <c r="B11" s="550" t="s">
        <v>154</v>
      </c>
      <c r="C11" s="161" t="s">
        <v>400</v>
      </c>
      <c r="D11" s="552">
        <f>'11'!C59</f>
        <v>1000</v>
      </c>
      <c r="E11" s="736"/>
    </row>
    <row r="12" spans="1:8" ht="28.8" x14ac:dyDescent="0.3">
      <c r="A12" s="160" t="s">
        <v>1162</v>
      </c>
      <c r="B12" s="550" t="s">
        <v>155</v>
      </c>
      <c r="C12" s="161" t="s">
        <v>226</v>
      </c>
      <c r="D12" s="552">
        <f>'11'!C75</f>
        <v>100</v>
      </c>
      <c r="E12" s="736"/>
    </row>
    <row r="13" spans="1:8" ht="18" x14ac:dyDescent="0.3">
      <c r="A13" s="160" t="s">
        <v>1163</v>
      </c>
      <c r="B13" s="548" t="s">
        <v>1199</v>
      </c>
      <c r="C13" s="187" t="s">
        <v>1126</v>
      </c>
      <c r="D13" s="549"/>
      <c r="E13" s="736"/>
    </row>
    <row r="14" spans="1:8" x14ac:dyDescent="0.3">
      <c r="A14" s="160" t="s">
        <v>1164</v>
      </c>
      <c r="B14" s="553" t="s">
        <v>1127</v>
      </c>
      <c r="C14" s="165" t="s">
        <v>1132</v>
      </c>
      <c r="D14" s="554">
        <f>SUM('10'!D34:W34)</f>
        <v>24</v>
      </c>
      <c r="E14" s="736"/>
    </row>
    <row r="15" spans="1:8" x14ac:dyDescent="0.3">
      <c r="A15" s="160" t="s">
        <v>1165</v>
      </c>
      <c r="B15" s="553" t="s">
        <v>1128</v>
      </c>
      <c r="C15" s="165" t="s">
        <v>1129</v>
      </c>
      <c r="D15" s="554">
        <f>SUM('10'!D46:W46)</f>
        <v>5</v>
      </c>
      <c r="E15" s="736"/>
    </row>
    <row r="16" spans="1:8" ht="18" x14ac:dyDescent="0.3">
      <c r="A16" s="160" t="s">
        <v>1166</v>
      </c>
      <c r="B16" s="555" t="s">
        <v>223</v>
      </c>
      <c r="C16" s="188" t="s">
        <v>1125</v>
      </c>
      <c r="D16" s="556"/>
      <c r="E16" s="736"/>
    </row>
    <row r="17" spans="1:6" x14ac:dyDescent="0.3">
      <c r="A17" s="160" t="s">
        <v>1167</v>
      </c>
      <c r="B17" s="557" t="s">
        <v>1156</v>
      </c>
      <c r="C17" s="163" t="s">
        <v>228</v>
      </c>
      <c r="D17" s="558">
        <f>SUM(D18:D20)</f>
        <v>17</v>
      </c>
      <c r="E17" s="736"/>
    </row>
    <row r="18" spans="1:6" x14ac:dyDescent="0.3">
      <c r="A18" s="160" t="s">
        <v>1168</v>
      </c>
      <c r="B18" s="550" t="s">
        <v>1144</v>
      </c>
      <c r="C18" s="164" t="s">
        <v>146</v>
      </c>
      <c r="D18" s="559">
        <f>'13'!C12</f>
        <v>0</v>
      </c>
      <c r="E18" s="736"/>
    </row>
    <row r="19" spans="1:6" x14ac:dyDescent="0.3">
      <c r="A19" s="160" t="s">
        <v>1169</v>
      </c>
      <c r="B19" s="550" t="s">
        <v>1145</v>
      </c>
      <c r="C19" s="164" t="s">
        <v>147</v>
      </c>
      <c r="D19" s="559">
        <f>'13'!C13</f>
        <v>0</v>
      </c>
      <c r="E19" s="736"/>
    </row>
    <row r="20" spans="1:6" x14ac:dyDescent="0.3">
      <c r="A20" s="160" t="s">
        <v>1170</v>
      </c>
      <c r="B20" s="550" t="s">
        <v>1146</v>
      </c>
      <c r="C20" s="164" t="s">
        <v>148</v>
      </c>
      <c r="D20" s="559">
        <f>'13'!C14</f>
        <v>17</v>
      </c>
      <c r="E20" s="736"/>
    </row>
    <row r="21" spans="1:6" x14ac:dyDescent="0.3">
      <c r="A21" s="160" t="s">
        <v>1171</v>
      </c>
      <c r="B21" s="557" t="s">
        <v>1157</v>
      </c>
      <c r="C21" s="163" t="s">
        <v>227</v>
      </c>
      <c r="D21" s="558">
        <f>SUM(D22:D24)</f>
        <v>17</v>
      </c>
      <c r="E21" s="736"/>
    </row>
    <row r="22" spans="1:6" x14ac:dyDescent="0.3">
      <c r="A22" s="160" t="s">
        <v>1172</v>
      </c>
      <c r="B22" s="550" t="s">
        <v>1147</v>
      </c>
      <c r="C22" s="164" t="s">
        <v>145</v>
      </c>
      <c r="D22" s="559">
        <f>'13'!C16</f>
        <v>2</v>
      </c>
      <c r="E22" s="736"/>
    </row>
    <row r="23" spans="1:6" x14ac:dyDescent="0.3">
      <c r="A23" s="160" t="s">
        <v>1173</v>
      </c>
      <c r="B23" s="550" t="s">
        <v>1148</v>
      </c>
      <c r="C23" s="164" t="s">
        <v>143</v>
      </c>
      <c r="D23" s="559">
        <f>'13'!C17</f>
        <v>0</v>
      </c>
      <c r="E23" s="736"/>
    </row>
    <row r="24" spans="1:6" x14ac:dyDescent="0.3">
      <c r="A24" s="160" t="s">
        <v>1174</v>
      </c>
      <c r="B24" s="550" t="s">
        <v>1149</v>
      </c>
      <c r="C24" s="164" t="s">
        <v>144</v>
      </c>
      <c r="D24" s="559">
        <f>'13'!C18</f>
        <v>15</v>
      </c>
      <c r="E24" s="736"/>
    </row>
    <row r="25" spans="1:6" ht="18" x14ac:dyDescent="0.3">
      <c r="A25" s="160" t="s">
        <v>1175</v>
      </c>
      <c r="B25" s="555" t="s">
        <v>1131</v>
      </c>
      <c r="C25" s="188" t="s">
        <v>1133</v>
      </c>
      <c r="D25" s="556"/>
      <c r="E25" s="736"/>
    </row>
    <row r="26" spans="1:6" x14ac:dyDescent="0.3">
      <c r="A26" s="160" t="s">
        <v>1176</v>
      </c>
      <c r="B26" s="557" t="s">
        <v>1158</v>
      </c>
      <c r="C26" s="129" t="s">
        <v>229</v>
      </c>
      <c r="D26" s="560"/>
      <c r="E26" s="736"/>
      <c r="F26" s="156"/>
    </row>
    <row r="27" spans="1:6" x14ac:dyDescent="0.3">
      <c r="A27" s="160" t="s">
        <v>1177</v>
      </c>
      <c r="B27" s="550" t="s">
        <v>1150</v>
      </c>
      <c r="C27" s="164" t="s">
        <v>1134</v>
      </c>
      <c r="D27" s="561">
        <v>5</v>
      </c>
      <c r="E27" s="736"/>
    </row>
    <row r="28" spans="1:6" x14ac:dyDescent="0.3">
      <c r="A28" s="160" t="s">
        <v>1178</v>
      </c>
      <c r="B28" s="557" t="s">
        <v>1151</v>
      </c>
      <c r="C28" s="165" t="s">
        <v>1136</v>
      </c>
      <c r="D28" s="562">
        <f>'1'!C9</f>
        <v>5</v>
      </c>
      <c r="E28" s="736"/>
    </row>
    <row r="29" spans="1:6" x14ac:dyDescent="0.3">
      <c r="A29" s="160" t="s">
        <v>1179</v>
      </c>
      <c r="B29" s="557" t="s">
        <v>1152</v>
      </c>
      <c r="C29" s="165" t="s">
        <v>1137</v>
      </c>
      <c r="D29" s="563">
        <f>(D27/D28)*100</f>
        <v>100</v>
      </c>
      <c r="E29" s="736"/>
    </row>
    <row r="30" spans="1:6" x14ac:dyDescent="0.3">
      <c r="A30" s="160" t="s">
        <v>1180</v>
      </c>
      <c r="B30" s="557" t="s">
        <v>1159</v>
      </c>
      <c r="C30" s="129" t="s">
        <v>230</v>
      </c>
      <c r="D30" s="560"/>
      <c r="E30" s="736"/>
    </row>
    <row r="31" spans="1:6" ht="28.8" x14ac:dyDescent="0.3">
      <c r="A31" s="160" t="s">
        <v>1181</v>
      </c>
      <c r="B31" s="550" t="s">
        <v>1153</v>
      </c>
      <c r="C31" s="164" t="s">
        <v>1135</v>
      </c>
      <c r="D31" s="564">
        <v>33</v>
      </c>
      <c r="E31" s="736"/>
    </row>
    <row r="32" spans="1:6" x14ac:dyDescent="0.3">
      <c r="A32" s="160" t="s">
        <v>1182</v>
      </c>
      <c r="B32" s="557" t="s">
        <v>1154</v>
      </c>
      <c r="C32" s="165" t="s">
        <v>1138</v>
      </c>
      <c r="D32" s="562">
        <f>'1'!C10</f>
        <v>213</v>
      </c>
      <c r="E32" s="736"/>
    </row>
    <row r="33" spans="1:6" ht="28.8" x14ac:dyDescent="0.3">
      <c r="A33" s="160" t="s">
        <v>1183</v>
      </c>
      <c r="B33" s="557" t="s">
        <v>1155</v>
      </c>
      <c r="C33" s="165" t="s">
        <v>1139</v>
      </c>
      <c r="D33" s="563">
        <f>(D31/D32)*100</f>
        <v>15.492957746478872</v>
      </c>
      <c r="E33" s="736"/>
    </row>
    <row r="34" spans="1:6" ht="18" x14ac:dyDescent="0.3">
      <c r="A34" s="160" t="s">
        <v>1184</v>
      </c>
      <c r="B34" s="555" t="s">
        <v>1130</v>
      </c>
      <c r="C34" s="188" t="s">
        <v>1600</v>
      </c>
      <c r="D34" s="556"/>
      <c r="E34" s="737"/>
    </row>
    <row r="35" spans="1:6" x14ac:dyDescent="0.3">
      <c r="A35" s="160" t="s">
        <v>1185</v>
      </c>
      <c r="B35" s="565" t="str">
        <f>CONCATENATE('1'!$C$8,"-",E35,".","1")</f>
        <v>KAZL-R.1</v>
      </c>
      <c r="C35" s="92" t="s">
        <v>1807</v>
      </c>
      <c r="D35" s="559">
        <f>'11'!C91</f>
        <v>500</v>
      </c>
      <c r="E35" s="190" t="s">
        <v>1141</v>
      </c>
      <c r="F35" s="153" t="s">
        <v>1850</v>
      </c>
    </row>
    <row r="36" spans="1:6" x14ac:dyDescent="0.3">
      <c r="A36" s="160" t="s">
        <v>1186</v>
      </c>
      <c r="B36" s="566" t="str">
        <f>CONCATENATE('1'!$C$8,"-",E36,".","2")</f>
        <v>KAZL-R.2</v>
      </c>
      <c r="C36" s="92"/>
      <c r="D36" s="559">
        <f>'11'!C107</f>
        <v>0</v>
      </c>
      <c r="E36" s="190" t="s">
        <v>1141</v>
      </c>
    </row>
    <row r="37" spans="1:6" x14ac:dyDescent="0.3">
      <c r="A37" s="160" t="s">
        <v>1187</v>
      </c>
      <c r="B37" s="566" t="str">
        <f>CONCATENATE('1'!$C$8,"-",E37,".","3")</f>
        <v>KAZL-R.3</v>
      </c>
      <c r="C37" s="92"/>
      <c r="D37" s="559">
        <f>'11'!C123</f>
        <v>0</v>
      </c>
      <c r="E37" s="190" t="s">
        <v>1141</v>
      </c>
    </row>
    <row r="38" spans="1:6" x14ac:dyDescent="0.3">
      <c r="A38" s="160" t="s">
        <v>1188</v>
      </c>
      <c r="B38" s="566" t="str">
        <f>CONCATENATE('1'!$C$8,"-",E38,".","4")</f>
        <v>KAZL-P.4</v>
      </c>
      <c r="C38" s="92"/>
      <c r="D38" s="559">
        <f>'11'!C139</f>
        <v>0</v>
      </c>
      <c r="E38" s="190" t="s">
        <v>1140</v>
      </c>
    </row>
    <row r="39" spans="1:6" x14ac:dyDescent="0.3">
      <c r="A39" s="160" t="s">
        <v>1189</v>
      </c>
      <c r="B39" s="566" t="str">
        <f>CONCATENATE('1'!$C$8,"-",E39,".","5")</f>
        <v>KAZL-P.5</v>
      </c>
      <c r="C39" s="92"/>
      <c r="D39" s="559">
        <f>'11'!C155</f>
        <v>0</v>
      </c>
      <c r="E39" s="190" t="s">
        <v>1140</v>
      </c>
    </row>
    <row r="40" spans="1:6" x14ac:dyDescent="0.3">
      <c r="A40" s="160" t="s">
        <v>1190</v>
      </c>
      <c r="B40" s="566" t="str">
        <f>CONCATENATE('1'!$C$8,"-",E40,".","6")</f>
        <v>KAZL-P.6</v>
      </c>
      <c r="C40" s="92"/>
      <c r="D40" s="559">
        <f>'11'!C171</f>
        <v>0</v>
      </c>
      <c r="E40" s="190" t="s">
        <v>1140</v>
      </c>
    </row>
    <row r="41" spans="1:6" x14ac:dyDescent="0.3">
      <c r="A41" s="160" t="s">
        <v>1191</v>
      </c>
      <c r="B41" s="566" t="str">
        <f>CONCATENATE('1'!$C$8,"-",E41,".","7")</f>
        <v>KAZL-P.7</v>
      </c>
      <c r="C41" s="92"/>
      <c r="D41" s="559">
        <f>'11'!C187</f>
        <v>0</v>
      </c>
      <c r="E41" s="190" t="s">
        <v>1140</v>
      </c>
    </row>
    <row r="42" spans="1:6" x14ac:dyDescent="0.3">
      <c r="A42" s="160" t="s">
        <v>1192</v>
      </c>
      <c r="B42" s="566" t="str">
        <f>CONCATENATE('1'!$C$8,"-",E42,".","8")</f>
        <v>KAZL-P.8</v>
      </c>
      <c r="C42" s="92"/>
      <c r="D42" s="559">
        <f>'11'!C203</f>
        <v>0</v>
      </c>
      <c r="E42" s="190" t="s">
        <v>1140</v>
      </c>
    </row>
    <row r="43" spans="1:6" x14ac:dyDescent="0.3">
      <c r="A43" s="160" t="s">
        <v>1193</v>
      </c>
      <c r="B43" s="566" t="str">
        <f>CONCATENATE('1'!$C$8,"-",E43,".","9")</f>
        <v>KAZL-P.9</v>
      </c>
      <c r="C43" s="92"/>
      <c r="D43" s="559">
        <f>'11'!C219</f>
        <v>0</v>
      </c>
      <c r="E43" s="190" t="s">
        <v>1140</v>
      </c>
    </row>
    <row r="44" spans="1:6" ht="15" thickBot="1" x14ac:dyDescent="0.35">
      <c r="A44" s="160" t="s">
        <v>1194</v>
      </c>
      <c r="B44" s="567" t="str">
        <f>CONCATENATE('1'!$C$8,"-",E44,".","10")</f>
        <v>KAZL-P.10</v>
      </c>
      <c r="C44" s="371"/>
      <c r="D44" s="568">
        <f>'11'!C235</f>
        <v>0</v>
      </c>
      <c r="E44" s="191" t="s">
        <v>1140</v>
      </c>
    </row>
    <row r="47" spans="1:6" x14ac:dyDescent="0.3">
      <c r="B47" s="2"/>
      <c r="C47" s="360" t="s">
        <v>1490</v>
      </c>
    </row>
    <row r="48" spans="1:6" ht="57.6" x14ac:dyDescent="0.3">
      <c r="B48" s="2">
        <v>1</v>
      </c>
      <c r="C48" s="335" t="s">
        <v>1626</v>
      </c>
    </row>
    <row r="49" spans="2:4" ht="100.8" x14ac:dyDescent="0.3">
      <c r="B49" s="1">
        <v>2</v>
      </c>
      <c r="C49" s="335" t="s">
        <v>1313</v>
      </c>
      <c r="D49" s="10"/>
    </row>
    <row r="50" spans="2:4" ht="100.8" x14ac:dyDescent="0.3">
      <c r="B50" s="1">
        <v>3</v>
      </c>
      <c r="C50" s="335" t="s">
        <v>1314</v>
      </c>
      <c r="D50" s="10"/>
    </row>
    <row r="51" spans="2:4" x14ac:dyDescent="0.3">
      <c r="B51" s="2">
        <v>4</v>
      </c>
      <c r="C51" s="335" t="s">
        <v>1309</v>
      </c>
      <c r="D51" s="10"/>
    </row>
    <row r="52" spans="2:4" x14ac:dyDescent="0.3">
      <c r="B52" s="1">
        <v>5</v>
      </c>
      <c r="C52" s="335" t="s">
        <v>1310</v>
      </c>
      <c r="D52" s="10"/>
    </row>
    <row r="53" spans="2:4" ht="28.8" x14ac:dyDescent="0.3">
      <c r="B53" s="1">
        <v>6</v>
      </c>
      <c r="C53" s="335" t="s">
        <v>1311</v>
      </c>
    </row>
    <row r="54" spans="2:4" ht="28.8" x14ac:dyDescent="0.3">
      <c r="B54" s="2">
        <v>7</v>
      </c>
      <c r="C54" s="335" t="s">
        <v>1312</v>
      </c>
    </row>
    <row r="55" spans="2:4" x14ac:dyDescent="0.3">
      <c r="C55" s="11"/>
    </row>
  </sheetData>
  <mergeCells count="1">
    <mergeCell ref="E7:E34"/>
  </mergeCells>
  <phoneticPr fontId="8" type="noConversion"/>
  <dataValidations count="1">
    <dataValidation type="textLength" allowBlank="1" showInputMessage="1" showErrorMessage="1" prompt="Maksimalus simbolių skaičius - 100" sqref="C35:C44" xr:uid="{BA132E9A-06A2-4956-9158-C38A2999B55F}">
      <formula1>0</formula1>
      <formula2>100</formula2>
    </dataValidation>
  </dataValidations>
  <pageMargins left="0.70866141732283472" right="0.70866141732283472" top="0.74803149606299213" bottom="0.74803149606299213" header="0.31496062992125984" footer="0.31496062992125984"/>
  <pageSetup paperSize="9" scale="92" orientation="landscape" horizontalDpi="4294967293" r:id="rId1"/>
  <rowBreaks count="2" manualBreakCount="2">
    <brk id="24" max="16383" man="1"/>
    <brk id="4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D94EA89-15BD-490D-86A7-18699996CB0B}">
          <x14:formula1>
            <xm:f>Sąrašai!$A$35:$A$36</xm:f>
          </x14:formula1>
          <xm:sqref>E35:E44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384B1-2C32-4594-A3F0-981E295AFFCD}">
  <dimension ref="A1:L36"/>
  <sheetViews>
    <sheetView topLeftCell="D1" zoomScaleNormal="100" workbookViewId="0">
      <selection activeCell="D9" sqref="D9"/>
    </sheetView>
  </sheetViews>
  <sheetFormatPr defaultColWidth="9.109375" defaultRowHeight="14.4" x14ac:dyDescent="0.3"/>
  <cols>
    <col min="1" max="1" width="8.6640625" style="106" customWidth="1"/>
    <col min="2" max="2" width="12.6640625" style="13" customWidth="1"/>
    <col min="3" max="3" width="70.6640625" style="13" customWidth="1"/>
    <col min="4" max="4" width="52.6640625" style="13" customWidth="1"/>
    <col min="5" max="7" width="15.6640625" customWidth="1"/>
    <col min="8" max="8" width="20.6640625" style="13" customWidth="1"/>
    <col min="9" max="9" width="25.6640625" style="13" customWidth="1"/>
    <col min="10" max="10" width="35.6640625" style="13" customWidth="1"/>
    <col min="11" max="11" width="8.6640625"/>
    <col min="12" max="12" width="12.6640625" style="13" hidden="1" customWidth="1"/>
    <col min="13" max="16384" width="9.109375" style="13"/>
  </cols>
  <sheetData>
    <row r="1" spans="1:12" s="38" customFormat="1" ht="18" x14ac:dyDescent="0.3">
      <c r="A1" s="169" t="s">
        <v>126</v>
      </c>
      <c r="B1" s="36" t="s">
        <v>397</v>
      </c>
      <c r="C1" s="36"/>
      <c r="D1" s="170"/>
      <c r="E1"/>
      <c r="F1"/>
      <c r="G1"/>
      <c r="H1" s="36"/>
      <c r="I1" s="36"/>
      <c r="J1" s="36"/>
    </row>
    <row r="2" spans="1:12" x14ac:dyDescent="0.3">
      <c r="A2" s="105"/>
      <c r="B2" s="1"/>
      <c r="C2" s="1"/>
      <c r="D2" s="1"/>
      <c r="H2" s="171"/>
      <c r="I2" s="171"/>
      <c r="J2" s="1"/>
    </row>
    <row r="3" spans="1:12" x14ac:dyDescent="0.3">
      <c r="A3" s="1"/>
      <c r="B3" s="140" t="s">
        <v>1272</v>
      </c>
      <c r="C3" s="205" t="str">
        <f>'1'!C8</f>
        <v>KAZL</v>
      </c>
      <c r="D3" s="1"/>
      <c r="H3" s="1"/>
      <c r="I3" s="1"/>
      <c r="J3" s="1"/>
    </row>
    <row r="4" spans="1:12" customFormat="1" ht="15" thickBot="1" x14ac:dyDescent="0.35">
      <c r="L4" s="13"/>
    </row>
    <row r="5" spans="1:12" x14ac:dyDescent="0.3">
      <c r="A5" s="105"/>
      <c r="B5" s="318">
        <v>1</v>
      </c>
      <c r="C5" s="319">
        <v>2</v>
      </c>
      <c r="D5" s="319">
        <v>3</v>
      </c>
      <c r="E5" s="319">
        <v>4</v>
      </c>
      <c r="F5" s="321">
        <v>5</v>
      </c>
      <c r="G5" s="162">
        <v>6</v>
      </c>
      <c r="H5" s="259">
        <v>7</v>
      </c>
      <c r="I5" s="162">
        <v>8</v>
      </c>
      <c r="J5" s="259">
        <v>9</v>
      </c>
      <c r="L5" s="228" t="s">
        <v>1316</v>
      </c>
    </row>
    <row r="6" spans="1:12" s="15" customFormat="1" ht="57.6" x14ac:dyDescent="0.3">
      <c r="A6" s="105"/>
      <c r="B6" s="362" t="s">
        <v>54</v>
      </c>
      <c r="C6" s="584" t="s">
        <v>53</v>
      </c>
      <c r="D6" s="96" t="s">
        <v>42</v>
      </c>
      <c r="E6" s="32" t="str">
        <f>'10'!B34</f>
        <v>Planuojama paremti projektų (rodiklis L700)</v>
      </c>
      <c r="F6" s="515" t="str">
        <f>'10'!B33</f>
        <v>Planuojama paramos suma priemonei, Eur</v>
      </c>
      <c r="G6" s="31" t="s">
        <v>218</v>
      </c>
      <c r="H6" s="32" t="s">
        <v>28</v>
      </c>
      <c r="I6" s="585" t="s">
        <v>29</v>
      </c>
      <c r="J6" s="31" t="s">
        <v>213</v>
      </c>
      <c r="L6" s="123" t="s">
        <v>1315</v>
      </c>
    </row>
    <row r="7" spans="1:12" x14ac:dyDescent="0.3">
      <c r="A7" s="105" t="s">
        <v>150</v>
      </c>
      <c r="B7" s="575" t="s">
        <v>0</v>
      </c>
      <c r="C7" s="728" t="s">
        <v>1711</v>
      </c>
      <c r="D7" s="230" t="s">
        <v>33</v>
      </c>
      <c r="E7" s="173">
        <f>HLOOKUP($B7,'10'!$D$6:$W$35,29,FALSE)</f>
        <v>8</v>
      </c>
      <c r="F7" s="576">
        <f>HLOOKUP($B7,'10'!$D$6:$W$35,28,FALSE)</f>
        <v>560000</v>
      </c>
      <c r="G7" s="626">
        <f t="shared" ref="G7:G26" si="0">IF(J7="Vietos projektų įgyvendinimo išlaidos",F7/$F$29*100,"-")</f>
        <v>52.389180511599051</v>
      </c>
      <c r="H7" s="172" t="str">
        <f>VLOOKUP(D7,Sąrašai!$A$8:$B$19,2,FALSE)</f>
        <v>LEADER-20VVG-03</v>
      </c>
      <c r="I7" s="172" t="str">
        <f>CONCATENATE('1'!$C$8,"-",H7,"-",L7)</f>
        <v>KAZL-LEADER-20VVG-03-01</v>
      </c>
      <c r="J7" s="174" t="str">
        <f>VLOOKUP(H7,Sąrašai!$B$8:$C$19,2,FALSE)</f>
        <v>Vietos projektų įgyvendinimo išlaidos</v>
      </c>
      <c r="L7" s="232" t="s">
        <v>1283</v>
      </c>
    </row>
    <row r="8" spans="1:12" x14ac:dyDescent="0.3">
      <c r="A8" s="105" t="s">
        <v>151</v>
      </c>
      <c r="B8" s="575" t="s">
        <v>1</v>
      </c>
      <c r="C8" s="728" t="s">
        <v>1712</v>
      </c>
      <c r="D8" s="230" t="s">
        <v>1696</v>
      </c>
      <c r="E8" s="173">
        <f>HLOOKUP($B8,'10'!$D$6:$W$35,29,FALSE)</f>
        <v>3</v>
      </c>
      <c r="F8" s="576">
        <f>HLOOKUP($B8,'10'!$D$6:$W$35,28,FALSE)</f>
        <v>264000</v>
      </c>
      <c r="G8" s="626">
        <f t="shared" si="0"/>
        <v>24.697756526896701</v>
      </c>
      <c r="H8" s="172" t="str">
        <f>VLOOKUP(D8,Sąrašai!$A$8:$B$19,2,FALSE)</f>
        <v>LEADER-20VVG-07</v>
      </c>
      <c r="I8" s="172" t="str">
        <f>CONCATENATE('1'!$C$8,"-",H8,"-",L8)</f>
        <v>KAZL-LEADER-20VVG-07-02</v>
      </c>
      <c r="J8" s="174" t="str">
        <f>VLOOKUP(H8,Sąrašai!$B$8:$C$19,2,FALSE)</f>
        <v>Vietos projektų įgyvendinimo išlaidos</v>
      </c>
      <c r="L8" s="232" t="s">
        <v>1284</v>
      </c>
    </row>
    <row r="9" spans="1:12" x14ac:dyDescent="0.3">
      <c r="A9" s="105" t="s">
        <v>152</v>
      </c>
      <c r="B9" s="575" t="s">
        <v>2</v>
      </c>
      <c r="C9" s="728" t="s">
        <v>1713</v>
      </c>
      <c r="D9" s="230" t="s">
        <v>1704</v>
      </c>
      <c r="E9" s="173">
        <f>HLOOKUP($B9,'10'!$D$6:$W$35,29,FALSE)</f>
        <v>2</v>
      </c>
      <c r="F9" s="576">
        <f>HLOOKUP($B9,'10'!$D$6:$W$35,28,FALSE)</f>
        <v>44000</v>
      </c>
      <c r="G9" s="626">
        <f t="shared" si="0"/>
        <v>4.1162927544827834</v>
      </c>
      <c r="H9" s="172" t="str">
        <f>VLOOKUP(D9,Sąrašai!$A$8:$B$19,2,FALSE)</f>
        <v>LEADER-20VVG-08</v>
      </c>
      <c r="I9" s="172" t="str">
        <f>CONCATENATE('1'!$C$8,"-",H9,"-",L9)</f>
        <v>KAZL-LEADER-20VVG-08-03</v>
      </c>
      <c r="J9" s="174" t="str">
        <f>VLOOKUP(H9,Sąrašai!$B$8:$C$19,2,FALSE)</f>
        <v>Vietos projektų įgyvendinimo išlaidos</v>
      </c>
      <c r="L9" s="232" t="s">
        <v>1285</v>
      </c>
    </row>
    <row r="10" spans="1:12" x14ac:dyDescent="0.3">
      <c r="A10" s="105" t="s">
        <v>517</v>
      </c>
      <c r="B10" s="575" t="s">
        <v>3</v>
      </c>
      <c r="C10" s="728" t="s">
        <v>1714</v>
      </c>
      <c r="D10" s="230" t="s">
        <v>1697</v>
      </c>
      <c r="E10" s="173">
        <f>HLOOKUP($B10,'10'!$D$6:$W$35,29,FALSE)</f>
        <v>10</v>
      </c>
      <c r="F10" s="576">
        <f>HLOOKUP($B10,'10'!$D$6:$W$35,28,FALSE)</f>
        <v>200923</v>
      </c>
      <c r="G10" s="626">
        <f t="shared" si="0"/>
        <v>18.79677020702146</v>
      </c>
      <c r="H10" s="172" t="str">
        <f>VLOOKUP(D10,Sąrašai!$A$8:$B$19,2,FALSE)</f>
        <v>LEADER-20VVG-09</v>
      </c>
      <c r="I10" s="172" t="str">
        <f>CONCATENATE('1'!$C$8,"-",H10,"-",L10)</f>
        <v>KAZL-LEADER-20VVG-09-04</v>
      </c>
      <c r="J10" s="174" t="str">
        <f>VLOOKUP(H10,Sąrašai!$B$8:$C$19,2,FALSE)</f>
        <v>Vietos projektų įgyvendinimo išlaidos</v>
      </c>
      <c r="L10" s="232" t="s">
        <v>1286</v>
      </c>
    </row>
    <row r="11" spans="1:12" x14ac:dyDescent="0.3">
      <c r="A11" s="105" t="s">
        <v>518</v>
      </c>
      <c r="B11" s="575" t="s">
        <v>4</v>
      </c>
      <c r="C11" s="728" t="s">
        <v>39</v>
      </c>
      <c r="D11" s="230" t="s">
        <v>39</v>
      </c>
      <c r="E11" s="173">
        <f>HLOOKUP($B11,'10'!$D$6:$W$35,29,FALSE)</f>
        <v>1</v>
      </c>
      <c r="F11" s="576">
        <f>HLOOKUP($B11,'10'!$D$6:$W$35,28,FALSE)</f>
        <v>20000</v>
      </c>
      <c r="G11" s="626" t="str">
        <f t="shared" si="0"/>
        <v>-</v>
      </c>
      <c r="H11" s="172" t="str">
        <f>VLOOKUP(D11,Sąrašai!$A$8:$B$19,2,FALSE)</f>
        <v>LEADER-20VVG-12</v>
      </c>
      <c r="I11" s="172" t="str">
        <f>CONCATENATE('1'!$C$8,"-",H11,"-",L11)</f>
        <v>KAZL-LEADER-20VVG-12-05</v>
      </c>
      <c r="J11" s="174" t="str">
        <f>VLOOKUP(H11,Sąrašai!$B$8:$C$19,2,FALSE)</f>
        <v>VPS administravimo išlaidos</v>
      </c>
      <c r="L11" s="232" t="s">
        <v>1287</v>
      </c>
    </row>
    <row r="12" spans="1:12" x14ac:dyDescent="0.3">
      <c r="A12" s="105" t="s">
        <v>519</v>
      </c>
      <c r="B12" s="575" t="s">
        <v>5</v>
      </c>
      <c r="C12" s="728"/>
      <c r="D12" s="230"/>
      <c r="E12" s="173">
        <f>HLOOKUP($B12,'10'!$D$6:$W$35,29,FALSE)</f>
        <v>0</v>
      </c>
      <c r="F12" s="576">
        <f>HLOOKUP($B12,'10'!$D$6:$W$35,28,FALSE)</f>
        <v>0</v>
      </c>
      <c r="G12" s="626" t="e">
        <f t="shared" si="0"/>
        <v>#N/A</v>
      </c>
      <c r="H12" s="172" t="e">
        <f>VLOOKUP(D12,Sąrašai!$A$8:$B$19,2,FALSE)</f>
        <v>#N/A</v>
      </c>
      <c r="I12" s="172" t="e">
        <f>CONCATENATE('1'!$C$8,"-",H12,"-",L12)</f>
        <v>#N/A</v>
      </c>
      <c r="J12" s="174" t="e">
        <f>VLOOKUP(H12,Sąrašai!$B$8:$C$19,2,FALSE)</f>
        <v>#N/A</v>
      </c>
      <c r="L12" s="232" t="s">
        <v>1288</v>
      </c>
    </row>
    <row r="13" spans="1:12" x14ac:dyDescent="0.3">
      <c r="A13" s="105" t="s">
        <v>520</v>
      </c>
      <c r="B13" s="575" t="s">
        <v>6</v>
      </c>
      <c r="C13" s="728"/>
      <c r="D13" s="230"/>
      <c r="E13" s="173">
        <f>HLOOKUP($B13,'10'!$D$6:$W$35,29,FALSE)</f>
        <v>0</v>
      </c>
      <c r="F13" s="576">
        <f>HLOOKUP($B13,'10'!$D$6:$W$35,28,FALSE)</f>
        <v>0</v>
      </c>
      <c r="G13" s="626" t="e">
        <f t="shared" si="0"/>
        <v>#N/A</v>
      </c>
      <c r="H13" s="172" t="e">
        <f>VLOOKUP(D13,Sąrašai!$A$8:$B$19,2,FALSE)</f>
        <v>#N/A</v>
      </c>
      <c r="I13" s="172" t="e">
        <f>CONCATENATE('1'!$C$8,"-",H13,"-",L13)</f>
        <v>#N/A</v>
      </c>
      <c r="J13" s="174" t="e">
        <f>VLOOKUP(H13,Sąrašai!$B$8:$C$19,2,FALSE)</f>
        <v>#N/A</v>
      </c>
      <c r="L13" s="232" t="s">
        <v>1289</v>
      </c>
    </row>
    <row r="14" spans="1:12" x14ac:dyDescent="0.3">
      <c r="A14" s="105" t="s">
        <v>521</v>
      </c>
      <c r="B14" s="575" t="s">
        <v>7</v>
      </c>
      <c r="C14" s="728"/>
      <c r="D14" s="230"/>
      <c r="E14" s="173">
        <f>HLOOKUP($B14,'10'!$D$6:$W$35,29,FALSE)</f>
        <v>0</v>
      </c>
      <c r="F14" s="576">
        <f>HLOOKUP($B14,'10'!$D$6:$W$35,28,FALSE)</f>
        <v>0</v>
      </c>
      <c r="G14" s="626" t="e">
        <f t="shared" si="0"/>
        <v>#N/A</v>
      </c>
      <c r="H14" s="172" t="e">
        <f>VLOOKUP(D14,Sąrašai!$A$8:$B$19,2,FALSE)</f>
        <v>#N/A</v>
      </c>
      <c r="I14" s="172" t="e">
        <f>CONCATENATE('1'!$C$8,"-",H14,"-",L14)</f>
        <v>#N/A</v>
      </c>
      <c r="J14" s="174" t="e">
        <f>VLOOKUP(H14,Sąrašai!$B$8:$C$19,2,FALSE)</f>
        <v>#N/A</v>
      </c>
      <c r="L14" s="232" t="s">
        <v>1290</v>
      </c>
    </row>
    <row r="15" spans="1:12" x14ac:dyDescent="0.3">
      <c r="A15" s="105" t="s">
        <v>522</v>
      </c>
      <c r="B15" s="575" t="s">
        <v>8</v>
      </c>
      <c r="C15" s="728"/>
      <c r="D15" s="230"/>
      <c r="E15" s="173">
        <f>HLOOKUP($B15,'10'!$D$6:$W$35,29,FALSE)</f>
        <v>0</v>
      </c>
      <c r="F15" s="576">
        <f>HLOOKUP($B15,'10'!$D$6:$W$35,28,FALSE)</f>
        <v>0</v>
      </c>
      <c r="G15" s="626" t="e">
        <f t="shared" si="0"/>
        <v>#N/A</v>
      </c>
      <c r="H15" s="172" t="e">
        <f>VLOOKUP(D15,Sąrašai!$A$8:$B$19,2,FALSE)</f>
        <v>#N/A</v>
      </c>
      <c r="I15" s="172" t="e">
        <f>CONCATENATE('1'!$C$8,"-",H15,"-",L15)</f>
        <v>#N/A</v>
      </c>
      <c r="J15" s="174" t="e">
        <f>VLOOKUP(H15,Sąrašai!$B$8:$C$19,2,FALSE)</f>
        <v>#N/A</v>
      </c>
      <c r="L15" s="232" t="s">
        <v>1291</v>
      </c>
    </row>
    <row r="16" spans="1:12" x14ac:dyDescent="0.3">
      <c r="A16" s="105" t="s">
        <v>523</v>
      </c>
      <c r="B16" s="575" t="s">
        <v>9</v>
      </c>
      <c r="C16" s="728"/>
      <c r="D16" s="230"/>
      <c r="E16" s="173">
        <f>HLOOKUP($B16,'10'!$D$6:$W$35,29,FALSE)</f>
        <v>0</v>
      </c>
      <c r="F16" s="576">
        <f>HLOOKUP($B16,'10'!$D$6:$W$35,28,FALSE)</f>
        <v>0</v>
      </c>
      <c r="G16" s="626" t="e">
        <f t="shared" si="0"/>
        <v>#N/A</v>
      </c>
      <c r="H16" s="172" t="e">
        <f>VLOOKUP(D16,Sąrašai!$A$8:$B$19,2,FALSE)</f>
        <v>#N/A</v>
      </c>
      <c r="I16" s="172" t="e">
        <f>CONCATENATE('1'!$C$8,"-",H16,"-",L16)</f>
        <v>#N/A</v>
      </c>
      <c r="J16" s="174" t="e">
        <f>VLOOKUP(H16,Sąrašai!$B$8:$C$19,2,FALSE)</f>
        <v>#N/A</v>
      </c>
      <c r="K16" s="13"/>
      <c r="L16" s="121">
        <v>10</v>
      </c>
    </row>
    <row r="17" spans="1:12" x14ac:dyDescent="0.3">
      <c r="A17" s="105" t="s">
        <v>524</v>
      </c>
      <c r="B17" s="575" t="s">
        <v>43</v>
      </c>
      <c r="C17" s="728"/>
      <c r="D17" s="230"/>
      <c r="E17" s="173">
        <f>HLOOKUP($B17,'10'!$D$6:$W$35,29,FALSE)</f>
        <v>0</v>
      </c>
      <c r="F17" s="576">
        <f>HLOOKUP($B17,'10'!$D$6:$W$35,28,FALSE)</f>
        <v>0</v>
      </c>
      <c r="G17" s="626" t="e">
        <f t="shared" si="0"/>
        <v>#N/A</v>
      </c>
      <c r="H17" s="172" t="e">
        <f>VLOOKUP(D17,Sąrašai!$A$8:$B$19,2,FALSE)</f>
        <v>#N/A</v>
      </c>
      <c r="I17" s="172" t="e">
        <f>CONCATENATE('1'!$C$8,"-",H17,"-",L17)</f>
        <v>#N/A</v>
      </c>
      <c r="J17" s="174" t="e">
        <f>VLOOKUP(H17,Sąrašai!$B$8:$C$19,2,FALSE)</f>
        <v>#N/A</v>
      </c>
      <c r="L17" s="121">
        <v>11</v>
      </c>
    </row>
    <row r="18" spans="1:12" x14ac:dyDescent="0.3">
      <c r="A18" s="105" t="s">
        <v>525</v>
      </c>
      <c r="B18" s="575" t="s">
        <v>44</v>
      </c>
      <c r="C18" s="728"/>
      <c r="D18" s="230"/>
      <c r="E18" s="173">
        <f>HLOOKUP($B18,'10'!$D$6:$W$35,29,FALSE)</f>
        <v>0</v>
      </c>
      <c r="F18" s="576">
        <f>HLOOKUP($B18,'10'!$D$6:$W$35,28,FALSE)</f>
        <v>0</v>
      </c>
      <c r="G18" s="626" t="e">
        <f t="shared" si="0"/>
        <v>#N/A</v>
      </c>
      <c r="H18" s="172" t="e">
        <f>VLOOKUP(D18,Sąrašai!$A$8:$B$19,2,FALSE)</f>
        <v>#N/A</v>
      </c>
      <c r="I18" s="172" t="e">
        <f>CONCATENATE('1'!$C$8,"-",H18,"-",L18)</f>
        <v>#N/A</v>
      </c>
      <c r="J18" s="174" t="e">
        <f>VLOOKUP(H18,Sąrašai!$B$8:$C$19,2,FALSE)</f>
        <v>#N/A</v>
      </c>
      <c r="L18" s="121">
        <v>12</v>
      </c>
    </row>
    <row r="19" spans="1:12" x14ac:dyDescent="0.3">
      <c r="A19" s="105" t="s">
        <v>526</v>
      </c>
      <c r="B19" s="575" t="s">
        <v>45</v>
      </c>
      <c r="C19" s="728"/>
      <c r="D19" s="230"/>
      <c r="E19" s="173">
        <f>HLOOKUP($B19,'10'!$D$6:$W$35,29,FALSE)</f>
        <v>0</v>
      </c>
      <c r="F19" s="576">
        <f>HLOOKUP($B19,'10'!$D$6:$W$35,28,FALSE)</f>
        <v>0</v>
      </c>
      <c r="G19" s="626" t="e">
        <f t="shared" si="0"/>
        <v>#N/A</v>
      </c>
      <c r="H19" s="172" t="e">
        <f>VLOOKUP(D19,Sąrašai!$A$8:$B$19,2,FALSE)</f>
        <v>#N/A</v>
      </c>
      <c r="I19" s="172" t="e">
        <f>CONCATENATE('1'!$C$8,"-",H19,"-",L19)</f>
        <v>#N/A</v>
      </c>
      <c r="J19" s="174" t="e">
        <f>VLOOKUP(H19,Sąrašai!$B$8:$C$19,2,FALSE)</f>
        <v>#N/A</v>
      </c>
      <c r="L19" s="121">
        <v>13</v>
      </c>
    </row>
    <row r="20" spans="1:12" x14ac:dyDescent="0.3">
      <c r="A20" s="105" t="s">
        <v>527</v>
      </c>
      <c r="B20" s="575" t="s">
        <v>46</v>
      </c>
      <c r="C20" s="728"/>
      <c r="D20" s="230"/>
      <c r="E20" s="173">
        <f>HLOOKUP($B20,'10'!$D$6:$W$35,29,FALSE)</f>
        <v>0</v>
      </c>
      <c r="F20" s="576">
        <f>HLOOKUP($B20,'10'!$D$6:$W$35,28,FALSE)</f>
        <v>0</v>
      </c>
      <c r="G20" s="626" t="e">
        <f t="shared" si="0"/>
        <v>#N/A</v>
      </c>
      <c r="H20" s="172" t="e">
        <f>VLOOKUP(D20,Sąrašai!$A$8:$B$19,2,FALSE)</f>
        <v>#N/A</v>
      </c>
      <c r="I20" s="172" t="e">
        <f>CONCATENATE('1'!$C$8,"-",H20,"-",L20)</f>
        <v>#N/A</v>
      </c>
      <c r="J20" s="174" t="e">
        <f>VLOOKUP(H20,Sąrašai!$B$8:$C$19,2,FALSE)</f>
        <v>#N/A</v>
      </c>
      <c r="L20" s="121">
        <v>14</v>
      </c>
    </row>
    <row r="21" spans="1:12" x14ac:dyDescent="0.3">
      <c r="A21" s="105" t="s">
        <v>528</v>
      </c>
      <c r="B21" s="575" t="s">
        <v>47</v>
      </c>
      <c r="C21" s="728"/>
      <c r="D21" s="230"/>
      <c r="E21" s="173">
        <f>HLOOKUP($B21,'10'!$D$6:$W$35,29,FALSE)</f>
        <v>0</v>
      </c>
      <c r="F21" s="576">
        <f>HLOOKUP($B21,'10'!$D$6:$W$35,28,FALSE)</f>
        <v>0</v>
      </c>
      <c r="G21" s="626" t="e">
        <f t="shared" si="0"/>
        <v>#N/A</v>
      </c>
      <c r="H21" s="172" t="e">
        <f>VLOOKUP(D21,Sąrašai!$A$8:$B$19,2,FALSE)</f>
        <v>#N/A</v>
      </c>
      <c r="I21" s="172" t="e">
        <f>CONCATENATE('1'!$C$8,"-",H21,"-",L21)</f>
        <v>#N/A</v>
      </c>
      <c r="J21" s="174" t="e">
        <f>VLOOKUP(H21,Sąrašai!$B$8:$C$19,2,FALSE)</f>
        <v>#N/A</v>
      </c>
      <c r="L21" s="121">
        <v>15</v>
      </c>
    </row>
    <row r="22" spans="1:12" x14ac:dyDescent="0.3">
      <c r="A22" s="105" t="s">
        <v>529</v>
      </c>
      <c r="B22" s="575" t="s">
        <v>48</v>
      </c>
      <c r="C22" s="728"/>
      <c r="D22" s="230"/>
      <c r="E22" s="173">
        <f>HLOOKUP($B22,'10'!$D$6:$W$35,29,FALSE)</f>
        <v>0</v>
      </c>
      <c r="F22" s="576">
        <f>HLOOKUP($B22,'10'!$D$6:$W$35,28,FALSE)</f>
        <v>0</v>
      </c>
      <c r="G22" s="626" t="e">
        <f t="shared" si="0"/>
        <v>#N/A</v>
      </c>
      <c r="H22" s="172" t="e">
        <f>VLOOKUP(D22,Sąrašai!$A$8:$B$19,2,FALSE)</f>
        <v>#N/A</v>
      </c>
      <c r="I22" s="172" t="e">
        <f>CONCATENATE('1'!$C$8,"-",H22,"-",L22)</f>
        <v>#N/A</v>
      </c>
      <c r="J22" s="174" t="e">
        <f>VLOOKUP(H22,Sąrašai!$B$8:$C$19,2,FALSE)</f>
        <v>#N/A</v>
      </c>
      <c r="L22" s="121">
        <v>16</v>
      </c>
    </row>
    <row r="23" spans="1:12" x14ac:dyDescent="0.3">
      <c r="A23" s="105" t="s">
        <v>530</v>
      </c>
      <c r="B23" s="575" t="s">
        <v>49</v>
      </c>
      <c r="C23" s="728"/>
      <c r="D23" s="230"/>
      <c r="E23" s="173">
        <f>HLOOKUP($B23,'10'!$D$6:$W$35,29,FALSE)</f>
        <v>0</v>
      </c>
      <c r="F23" s="576">
        <f>HLOOKUP($B23,'10'!$D$6:$W$35,28,FALSE)</f>
        <v>0</v>
      </c>
      <c r="G23" s="626" t="e">
        <f t="shared" si="0"/>
        <v>#N/A</v>
      </c>
      <c r="H23" s="172" t="e">
        <f>VLOOKUP(D23,Sąrašai!$A$8:$B$19,2,FALSE)</f>
        <v>#N/A</v>
      </c>
      <c r="I23" s="172" t="e">
        <f>CONCATENATE('1'!$C$8,"-",H23,"-",L23)</f>
        <v>#N/A</v>
      </c>
      <c r="J23" s="174" t="e">
        <f>VLOOKUP(H23,Sąrašai!$B$8:$C$19,2,FALSE)</f>
        <v>#N/A</v>
      </c>
      <c r="L23" s="121">
        <v>17</v>
      </c>
    </row>
    <row r="24" spans="1:12" x14ac:dyDescent="0.3">
      <c r="A24" s="105" t="s">
        <v>531</v>
      </c>
      <c r="B24" s="575" t="s">
        <v>50</v>
      </c>
      <c r="C24" s="728"/>
      <c r="D24" s="230"/>
      <c r="E24" s="173">
        <f>HLOOKUP($B24,'10'!$D$6:$W$35,29,FALSE)</f>
        <v>0</v>
      </c>
      <c r="F24" s="576">
        <f>HLOOKUP($B24,'10'!$D$6:$W$35,28,FALSE)</f>
        <v>0</v>
      </c>
      <c r="G24" s="626" t="e">
        <f t="shared" si="0"/>
        <v>#N/A</v>
      </c>
      <c r="H24" s="172" t="e">
        <f>VLOOKUP(D24,Sąrašai!$A$8:$B$19,2,FALSE)</f>
        <v>#N/A</v>
      </c>
      <c r="I24" s="172" t="e">
        <f>CONCATENATE('1'!$C$8,"-",H24,"-",L24)</f>
        <v>#N/A</v>
      </c>
      <c r="J24" s="174" t="e">
        <f>VLOOKUP(H24,Sąrašai!$B$8:$C$19,2,FALSE)</f>
        <v>#N/A</v>
      </c>
      <c r="L24" s="121">
        <v>18</v>
      </c>
    </row>
    <row r="25" spans="1:12" x14ac:dyDescent="0.3">
      <c r="A25" s="105" t="s">
        <v>532</v>
      </c>
      <c r="B25" s="575" t="s">
        <v>51</v>
      </c>
      <c r="C25" s="728"/>
      <c r="D25" s="230"/>
      <c r="E25" s="173">
        <f>HLOOKUP($B25,'10'!$D$6:$W$35,29,FALSE)</f>
        <v>0</v>
      </c>
      <c r="F25" s="576">
        <f>HLOOKUP($B25,'10'!$D$6:$W$35,28,FALSE)</f>
        <v>0</v>
      </c>
      <c r="G25" s="626" t="e">
        <f t="shared" si="0"/>
        <v>#N/A</v>
      </c>
      <c r="H25" s="172" t="e">
        <f>VLOOKUP(D25,Sąrašai!$A$8:$B$19,2,FALSE)</f>
        <v>#N/A</v>
      </c>
      <c r="I25" s="172" t="e">
        <f>CONCATENATE('1'!$C$8,"-",H25,"-",L25)</f>
        <v>#N/A</v>
      </c>
      <c r="J25" s="174" t="e">
        <f>VLOOKUP(H25,Sąrašai!$B$8:$C$19,2,FALSE)</f>
        <v>#N/A</v>
      </c>
      <c r="L25" s="121">
        <v>19</v>
      </c>
    </row>
    <row r="26" spans="1:12" x14ac:dyDescent="0.3">
      <c r="A26" s="105" t="s">
        <v>533</v>
      </c>
      <c r="B26" s="575" t="s">
        <v>52</v>
      </c>
      <c r="C26" s="728"/>
      <c r="D26" s="230"/>
      <c r="E26" s="173">
        <f>HLOOKUP($B26,'10'!$D$6:$W$35,29,FALSE)</f>
        <v>0</v>
      </c>
      <c r="F26" s="576">
        <f>HLOOKUP($B26,'10'!$D$6:$W$35,28,FALSE)</f>
        <v>0</v>
      </c>
      <c r="G26" s="626" t="e">
        <f t="shared" si="0"/>
        <v>#N/A</v>
      </c>
      <c r="H26" s="172" t="e">
        <f>VLOOKUP(D26,Sąrašai!$A$8:$B$19,2,FALSE)</f>
        <v>#N/A</v>
      </c>
      <c r="I26" s="172" t="e">
        <f>CONCATENATE('1'!$C$8,"-",H26,"-",L26)</f>
        <v>#N/A</v>
      </c>
      <c r="J26" s="174" t="e">
        <f>VLOOKUP(H26,Sąrašai!$B$8:$C$19,2,FALSE)</f>
        <v>#N/A</v>
      </c>
      <c r="K26" s="13"/>
      <c r="L26" s="121">
        <v>20</v>
      </c>
    </row>
    <row r="27" spans="1:12" s="138" customFormat="1" x14ac:dyDescent="0.3">
      <c r="A27" s="105" t="s">
        <v>534</v>
      </c>
      <c r="B27" s="577"/>
      <c r="C27" s="140" t="s">
        <v>219</v>
      </c>
      <c r="D27" s="140"/>
      <c r="E27" s="175">
        <f>SUM(E7:E26)</f>
        <v>24</v>
      </c>
      <c r="F27" s="578">
        <f>SUM(F7:F26)</f>
        <v>1088923</v>
      </c>
      <c r="G27" s="627" t="s">
        <v>149</v>
      </c>
      <c r="H27" s="140"/>
      <c r="I27" s="140"/>
      <c r="J27" s="140"/>
      <c r="L27" s="231"/>
    </row>
    <row r="28" spans="1:12" s="138" customFormat="1" x14ac:dyDescent="0.3">
      <c r="A28" s="105" t="s">
        <v>535</v>
      </c>
      <c r="B28" s="577"/>
      <c r="C28" s="140" t="s">
        <v>369</v>
      </c>
      <c r="D28" s="140"/>
      <c r="E28" s="175">
        <f>E27-E29</f>
        <v>1</v>
      </c>
      <c r="F28" s="578">
        <f>F27-F29</f>
        <v>20000</v>
      </c>
      <c r="G28" s="627"/>
      <c r="H28" s="140"/>
      <c r="I28" s="140"/>
      <c r="J28" s="140"/>
      <c r="L28" s="231"/>
    </row>
    <row r="29" spans="1:12" ht="15" thickBot="1" x14ac:dyDescent="0.35">
      <c r="A29" s="105" t="s">
        <v>536</v>
      </c>
      <c r="B29" s="579"/>
      <c r="C29" s="328" t="s">
        <v>370</v>
      </c>
      <c r="D29" s="580"/>
      <c r="E29" s="581">
        <f>SUMIFS($E$7:$E$26,$J$7:$J$26,"Vietos projektų įgyvendinimo išlaidos")</f>
        <v>23</v>
      </c>
      <c r="F29" s="629">
        <f>SUMIFS($F$7:$F$26,$J$7:$J$26,"Vietos projektų įgyvendinimo išlaidos")</f>
        <v>1068923</v>
      </c>
      <c r="G29" s="628">
        <v>100</v>
      </c>
      <c r="H29" s="30"/>
      <c r="I29" s="30"/>
      <c r="J29" s="140"/>
      <c r="L29" s="231"/>
    </row>
    <row r="32" spans="1:12" x14ac:dyDescent="0.3">
      <c r="B32" s="1"/>
      <c r="C32" s="602" t="s">
        <v>1482</v>
      </c>
    </row>
    <row r="33" spans="2:3" ht="57.6" x14ac:dyDescent="0.3">
      <c r="B33" s="1">
        <v>1</v>
      </c>
      <c r="C33" s="335" t="s">
        <v>1592</v>
      </c>
    </row>
    <row r="34" spans="2:3" ht="28.8" x14ac:dyDescent="0.3">
      <c r="B34" s="1">
        <v>2</v>
      </c>
      <c r="C34" s="335" t="s">
        <v>1481</v>
      </c>
    </row>
    <row r="35" spans="2:3" ht="43.2" x14ac:dyDescent="0.3">
      <c r="B35" s="1">
        <v>3</v>
      </c>
      <c r="C35" s="335" t="s">
        <v>1317</v>
      </c>
    </row>
    <row r="36" spans="2:3" ht="28.8" x14ac:dyDescent="0.3">
      <c r="B36" s="1">
        <v>4</v>
      </c>
      <c r="C36" s="335" t="s">
        <v>1655</v>
      </c>
    </row>
  </sheetData>
  <sheetProtection algorithmName="SHA-512" hashValue="S2IVLXbrkXEyV/tyvmUsuXwzeryZc2Za+kFvCqcsv7U9RCUQRi778QNtsqfU0LndQVWaSPeh0OSS5hhVI3ayMw==" saltValue="VpTyvX/0s1F2B2aaBHTxzQ==" spinCount="100000" sheet="1" objects="1" scenarios="1"/>
  <phoneticPr fontId="8" type="noConversion"/>
  <dataValidations count="1">
    <dataValidation type="textLength" allowBlank="1" showInputMessage="1" showErrorMessage="1" prompt="Rekomenduojamas simbolių skaičius pavadinime - 70, maksimalus - 100." sqref="C7:C26" xr:uid="{2E06EE00-CD05-4494-84E9-03CAB6CE7F24}">
      <formula1>0</formula1>
      <formula2>100</formula2>
    </dataValidation>
  </dataValidations>
  <pageMargins left="0.70866141732283472" right="0.70866141732283472" top="0.74803149606299213" bottom="0.74803149606299213" header="0.31496062992125984" footer="0.31496062992125984"/>
  <pageSetup paperSize="9" scale="65" pageOrder="overThenDown" orientation="landscape" horizontalDpi="4294967293" verticalDpi="0" r:id="rId1"/>
  <colBreaks count="1" manualBreakCount="1">
    <brk id="7" max="2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7555D904-012F-4912-8B64-34C557B9C40E}">
          <x14:formula1>
            <xm:f>Sąrašai!$A$8:$A$19</xm:f>
          </x14:formula1>
          <xm:sqref>D7:G26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AA1DF-8DEA-409A-8B75-6A4718AC4131}">
  <dimension ref="A1:O32"/>
  <sheetViews>
    <sheetView zoomScaleNormal="100" workbookViewId="0">
      <selection activeCell="C9" sqref="C9"/>
    </sheetView>
  </sheetViews>
  <sheetFormatPr defaultColWidth="9.109375" defaultRowHeight="14.4" x14ac:dyDescent="0.3"/>
  <cols>
    <col min="1" max="1" width="8.6640625" style="10" customWidth="1"/>
    <col min="2" max="2" width="12.6640625" style="10" customWidth="1"/>
    <col min="3" max="3" width="70.6640625" style="10" customWidth="1"/>
    <col min="4" max="4" width="12.6640625" style="12" customWidth="1"/>
    <col min="5" max="15" width="12.6640625" style="10" customWidth="1"/>
    <col min="16" max="21" width="15.6640625" style="10" customWidth="1"/>
    <col min="22" max="16384" width="9.109375" style="10"/>
  </cols>
  <sheetData>
    <row r="1" spans="1:15" s="51" customFormat="1" ht="18" x14ac:dyDescent="0.35">
      <c r="A1" s="39" t="s">
        <v>125</v>
      </c>
      <c r="B1" s="39" t="s">
        <v>396</v>
      </c>
      <c r="C1" s="39"/>
      <c r="D1" s="118"/>
      <c r="E1" s="120"/>
      <c r="F1" s="39"/>
      <c r="G1" s="39"/>
      <c r="H1" s="39"/>
      <c r="I1" s="39"/>
      <c r="J1" s="39"/>
      <c r="K1" s="39"/>
      <c r="L1" s="39"/>
      <c r="M1" s="39"/>
      <c r="N1" s="39"/>
    </row>
    <row r="2" spans="1:15" x14ac:dyDescent="0.3">
      <c r="A2"/>
      <c r="B2"/>
      <c r="C2"/>
      <c r="D2" s="8"/>
      <c r="E2"/>
      <c r="F2"/>
      <c r="G2"/>
      <c r="H2"/>
      <c r="I2"/>
      <c r="J2"/>
      <c r="K2"/>
      <c r="L2"/>
      <c r="M2"/>
      <c r="N2"/>
    </row>
    <row r="3" spans="1:15" s="13" customFormat="1" x14ac:dyDescent="0.3">
      <c r="A3" s="1"/>
      <c r="B3" s="140" t="s">
        <v>1272</v>
      </c>
      <c r="C3" s="205" t="str">
        <f>'1'!C8</f>
        <v>KAZL</v>
      </c>
    </row>
    <row r="4" spans="1:15" customFormat="1" ht="15" thickBot="1" x14ac:dyDescent="0.35"/>
    <row r="5" spans="1:15" x14ac:dyDescent="0.3">
      <c r="A5"/>
      <c r="B5" s="633">
        <v>1</v>
      </c>
      <c r="C5" s="378">
        <v>2</v>
      </c>
      <c r="D5" s="378">
        <v>3</v>
      </c>
      <c r="E5" s="378">
        <v>4</v>
      </c>
      <c r="F5" s="378">
        <v>5</v>
      </c>
      <c r="G5" s="378">
        <v>6</v>
      </c>
      <c r="H5" s="378">
        <v>7</v>
      </c>
      <c r="I5" s="378">
        <v>8</v>
      </c>
      <c r="J5" s="378">
        <v>9</v>
      </c>
      <c r="K5" s="378">
        <v>10</v>
      </c>
      <c r="L5" s="378">
        <v>11</v>
      </c>
      <c r="M5" s="378">
        <v>12</v>
      </c>
      <c r="N5" s="379">
        <v>13</v>
      </c>
      <c r="O5" s="630">
        <v>14</v>
      </c>
    </row>
    <row r="6" spans="1:15" s="95" customFormat="1" ht="43.2" x14ac:dyDescent="0.3">
      <c r="A6" s="168"/>
      <c r="B6" s="547" t="s">
        <v>54</v>
      </c>
      <c r="C6" s="658" t="s">
        <v>53</v>
      </c>
      <c r="D6" s="85" t="s">
        <v>1505</v>
      </c>
      <c r="E6" s="85" t="s">
        <v>393</v>
      </c>
      <c r="F6" s="85" t="s">
        <v>395</v>
      </c>
      <c r="G6" s="85" t="s">
        <v>389</v>
      </c>
      <c r="H6" s="85" t="s">
        <v>390</v>
      </c>
      <c r="I6" s="85" t="s">
        <v>391</v>
      </c>
      <c r="J6" s="85" t="s">
        <v>394</v>
      </c>
      <c r="K6" s="85" t="s">
        <v>386</v>
      </c>
      <c r="L6" s="85" t="s">
        <v>387</v>
      </c>
      <c r="M6" s="85" t="s">
        <v>388</v>
      </c>
      <c r="N6" s="298" t="s">
        <v>392</v>
      </c>
      <c r="O6" s="287" t="s">
        <v>1104</v>
      </c>
    </row>
    <row r="7" spans="1:15" x14ac:dyDescent="0.3">
      <c r="A7" t="s">
        <v>167</v>
      </c>
      <c r="B7" s="278" t="s">
        <v>0</v>
      </c>
      <c r="C7" s="656" t="str">
        <f>'7'!C7</f>
        <v>Verslo kūrimas ir plėtra</v>
      </c>
      <c r="D7" s="657">
        <f>COUNTIFS($E7:$N7,"taip")</f>
        <v>2</v>
      </c>
      <c r="E7" s="659" t="s">
        <v>77</v>
      </c>
      <c r="F7" s="659" t="s">
        <v>76</v>
      </c>
      <c r="G7" s="659" t="s">
        <v>77</v>
      </c>
      <c r="H7" s="659" t="s">
        <v>76</v>
      </c>
      <c r="I7" s="659" t="s">
        <v>76</v>
      </c>
      <c r="J7" s="659" t="s">
        <v>76</v>
      </c>
      <c r="K7" s="659" t="s">
        <v>76</v>
      </c>
      <c r="L7" s="659" t="s">
        <v>76</v>
      </c>
      <c r="M7" s="659" t="s">
        <v>76</v>
      </c>
      <c r="N7" s="660" t="s">
        <v>76</v>
      </c>
      <c r="O7" s="631" t="str">
        <f>IF(D7&lt;4,"Gerai","Per daug tikslų")</f>
        <v>Gerai</v>
      </c>
    </row>
    <row r="8" spans="1:15" x14ac:dyDescent="0.3">
      <c r="A8" t="s">
        <v>168</v>
      </c>
      <c r="B8" s="278" t="s">
        <v>1</v>
      </c>
      <c r="C8" s="656" t="str">
        <f>'7'!C8</f>
        <v>Bendruomeninio verslo kūrimas ir plėtra</v>
      </c>
      <c r="D8" s="657">
        <f t="shared" ref="D8:D26" si="0">COUNTIFS($E8:$N8,"taip")</f>
        <v>2</v>
      </c>
      <c r="E8" s="659" t="s">
        <v>77</v>
      </c>
      <c r="F8" s="659" t="s">
        <v>76</v>
      </c>
      <c r="G8" s="659" t="s">
        <v>77</v>
      </c>
      <c r="H8" s="659" t="s">
        <v>76</v>
      </c>
      <c r="I8" s="659" t="s">
        <v>76</v>
      </c>
      <c r="J8" s="659" t="s">
        <v>76</v>
      </c>
      <c r="K8" s="659" t="s">
        <v>76</v>
      </c>
      <c r="L8" s="659" t="s">
        <v>76</v>
      </c>
      <c r="M8" s="659" t="s">
        <v>76</v>
      </c>
      <c r="N8" s="660" t="s">
        <v>76</v>
      </c>
      <c r="O8" s="631" t="str">
        <f t="shared" ref="O8:O26" si="1">IF(D8&lt;4,"Gerai","Per daug tikslų")</f>
        <v>Gerai</v>
      </c>
    </row>
    <row r="9" spans="1:15" x14ac:dyDescent="0.3">
      <c r="A9" t="s">
        <v>169</v>
      </c>
      <c r="B9" s="278" t="s">
        <v>2</v>
      </c>
      <c r="C9" s="656" t="str">
        <f>'7'!C9</f>
        <v>Kaimų atnaujinimas ir plėtra</v>
      </c>
      <c r="D9" s="657">
        <f t="shared" si="0"/>
        <v>2</v>
      </c>
      <c r="E9" s="659" t="s">
        <v>77</v>
      </c>
      <c r="F9" s="659" t="s">
        <v>76</v>
      </c>
      <c r="G9" s="659" t="s">
        <v>77</v>
      </c>
      <c r="H9" s="659" t="s">
        <v>76</v>
      </c>
      <c r="I9" s="659" t="s">
        <v>76</v>
      </c>
      <c r="J9" s="659" t="s">
        <v>76</v>
      </c>
      <c r="K9" s="659" t="s">
        <v>76</v>
      </c>
      <c r="L9" s="659" t="s">
        <v>76</v>
      </c>
      <c r="M9" s="659" t="s">
        <v>76</v>
      </c>
      <c r="N9" s="660" t="s">
        <v>76</v>
      </c>
      <c r="O9" s="631" t="str">
        <f t="shared" si="1"/>
        <v>Gerai</v>
      </c>
    </row>
    <row r="10" spans="1:15" x14ac:dyDescent="0.3">
      <c r="A10" t="s">
        <v>170</v>
      </c>
      <c r="B10" s="278" t="s">
        <v>3</v>
      </c>
      <c r="C10" s="656" t="str">
        <f>'7'!C10</f>
        <v>Bendruomeniškumą skatinančios veiklos</v>
      </c>
      <c r="D10" s="657">
        <f t="shared" si="0"/>
        <v>2</v>
      </c>
      <c r="E10" s="659" t="s">
        <v>77</v>
      </c>
      <c r="F10" s="659" t="s">
        <v>76</v>
      </c>
      <c r="G10" s="659" t="s">
        <v>77</v>
      </c>
      <c r="H10" s="659" t="s">
        <v>76</v>
      </c>
      <c r="I10" s="659" t="s">
        <v>76</v>
      </c>
      <c r="J10" s="659" t="s">
        <v>76</v>
      </c>
      <c r="K10" s="659" t="s">
        <v>76</v>
      </c>
      <c r="L10" s="659" t="s">
        <v>76</v>
      </c>
      <c r="M10" s="659" t="s">
        <v>76</v>
      </c>
      <c r="N10" s="660" t="s">
        <v>76</v>
      </c>
      <c r="O10" s="631" t="str">
        <f t="shared" si="1"/>
        <v>Gerai</v>
      </c>
    </row>
    <row r="11" spans="1:15" x14ac:dyDescent="0.3">
      <c r="A11" t="s">
        <v>171</v>
      </c>
      <c r="B11" s="278" t="s">
        <v>4</v>
      </c>
      <c r="C11" s="656" t="str">
        <f>'7'!C11</f>
        <v>Tarptautinis VVG bendradarbiavimas</v>
      </c>
      <c r="D11" s="657">
        <f t="shared" si="0"/>
        <v>2</v>
      </c>
      <c r="E11" s="659" t="s">
        <v>77</v>
      </c>
      <c r="F11" s="659" t="s">
        <v>76</v>
      </c>
      <c r="G11" s="659" t="s">
        <v>77</v>
      </c>
      <c r="H11" s="659" t="s">
        <v>76</v>
      </c>
      <c r="I11" s="659" t="s">
        <v>76</v>
      </c>
      <c r="J11" s="659" t="s">
        <v>76</v>
      </c>
      <c r="K11" s="659" t="s">
        <v>76</v>
      </c>
      <c r="L11" s="659" t="s">
        <v>76</v>
      </c>
      <c r="M11" s="659" t="s">
        <v>76</v>
      </c>
      <c r="N11" s="660" t="s">
        <v>76</v>
      </c>
      <c r="O11" s="631" t="str">
        <f t="shared" si="1"/>
        <v>Gerai</v>
      </c>
    </row>
    <row r="12" spans="1:15" x14ac:dyDescent="0.3">
      <c r="A12" t="s">
        <v>172</v>
      </c>
      <c r="B12" s="278" t="s">
        <v>5</v>
      </c>
      <c r="C12" s="656">
        <f>'7'!C12</f>
        <v>0</v>
      </c>
      <c r="D12" s="657">
        <f t="shared" si="0"/>
        <v>0</v>
      </c>
      <c r="E12" s="659" t="s">
        <v>76</v>
      </c>
      <c r="F12" s="659" t="s">
        <v>76</v>
      </c>
      <c r="G12" s="659" t="s">
        <v>76</v>
      </c>
      <c r="H12" s="659" t="s">
        <v>76</v>
      </c>
      <c r="I12" s="659" t="s">
        <v>76</v>
      </c>
      <c r="J12" s="659" t="s">
        <v>76</v>
      </c>
      <c r="K12" s="659" t="s">
        <v>76</v>
      </c>
      <c r="L12" s="659" t="s">
        <v>76</v>
      </c>
      <c r="M12" s="659" t="s">
        <v>76</v>
      </c>
      <c r="N12" s="660" t="s">
        <v>76</v>
      </c>
      <c r="O12" s="631" t="str">
        <f t="shared" si="1"/>
        <v>Gerai</v>
      </c>
    </row>
    <row r="13" spans="1:15" x14ac:dyDescent="0.3">
      <c r="A13" t="s">
        <v>173</v>
      </c>
      <c r="B13" s="278" t="s">
        <v>6</v>
      </c>
      <c r="C13" s="656">
        <f>'7'!C13</f>
        <v>0</v>
      </c>
      <c r="D13" s="657">
        <f t="shared" si="0"/>
        <v>0</v>
      </c>
      <c r="E13" s="659" t="s">
        <v>76</v>
      </c>
      <c r="F13" s="659" t="s">
        <v>76</v>
      </c>
      <c r="G13" s="659" t="s">
        <v>76</v>
      </c>
      <c r="H13" s="659" t="s">
        <v>76</v>
      </c>
      <c r="I13" s="659" t="s">
        <v>76</v>
      </c>
      <c r="J13" s="659" t="s">
        <v>76</v>
      </c>
      <c r="K13" s="659" t="s">
        <v>76</v>
      </c>
      <c r="L13" s="659" t="s">
        <v>76</v>
      </c>
      <c r="M13" s="659" t="s">
        <v>76</v>
      </c>
      <c r="N13" s="660" t="s">
        <v>76</v>
      </c>
      <c r="O13" s="631" t="str">
        <f t="shared" si="1"/>
        <v>Gerai</v>
      </c>
    </row>
    <row r="14" spans="1:15" x14ac:dyDescent="0.3">
      <c r="A14" t="s">
        <v>92</v>
      </c>
      <c r="B14" s="278" t="s">
        <v>7</v>
      </c>
      <c r="C14" s="656">
        <f>'7'!C14</f>
        <v>0</v>
      </c>
      <c r="D14" s="657">
        <f t="shared" si="0"/>
        <v>0</v>
      </c>
      <c r="E14" s="659" t="s">
        <v>76</v>
      </c>
      <c r="F14" s="659" t="s">
        <v>76</v>
      </c>
      <c r="G14" s="659" t="s">
        <v>76</v>
      </c>
      <c r="H14" s="659" t="s">
        <v>76</v>
      </c>
      <c r="I14" s="659" t="s">
        <v>76</v>
      </c>
      <c r="J14" s="659" t="s">
        <v>76</v>
      </c>
      <c r="K14" s="659" t="s">
        <v>76</v>
      </c>
      <c r="L14" s="659" t="s">
        <v>76</v>
      </c>
      <c r="M14" s="659" t="s">
        <v>76</v>
      </c>
      <c r="N14" s="660" t="s">
        <v>76</v>
      </c>
      <c r="O14" s="631" t="str">
        <f t="shared" si="1"/>
        <v>Gerai</v>
      </c>
    </row>
    <row r="15" spans="1:15" x14ac:dyDescent="0.3">
      <c r="A15" t="s">
        <v>174</v>
      </c>
      <c r="B15" s="278" t="s">
        <v>8</v>
      </c>
      <c r="C15" s="656">
        <f>'7'!C15</f>
        <v>0</v>
      </c>
      <c r="D15" s="657">
        <f t="shared" si="0"/>
        <v>0</v>
      </c>
      <c r="E15" s="659" t="s">
        <v>76</v>
      </c>
      <c r="F15" s="659" t="s">
        <v>76</v>
      </c>
      <c r="G15" s="659" t="s">
        <v>76</v>
      </c>
      <c r="H15" s="659" t="s">
        <v>76</v>
      </c>
      <c r="I15" s="659" t="s">
        <v>76</v>
      </c>
      <c r="J15" s="659" t="s">
        <v>76</v>
      </c>
      <c r="K15" s="659" t="s">
        <v>76</v>
      </c>
      <c r="L15" s="659" t="s">
        <v>76</v>
      </c>
      <c r="M15" s="659" t="s">
        <v>76</v>
      </c>
      <c r="N15" s="660" t="s">
        <v>76</v>
      </c>
      <c r="O15" s="631" t="str">
        <f t="shared" si="1"/>
        <v>Gerai</v>
      </c>
    </row>
    <row r="16" spans="1:15" x14ac:dyDescent="0.3">
      <c r="A16" t="s">
        <v>175</v>
      </c>
      <c r="B16" s="278" t="s">
        <v>9</v>
      </c>
      <c r="C16" s="656">
        <f>'7'!C16</f>
        <v>0</v>
      </c>
      <c r="D16" s="657">
        <f t="shared" si="0"/>
        <v>0</v>
      </c>
      <c r="E16" s="659" t="s">
        <v>76</v>
      </c>
      <c r="F16" s="659" t="s">
        <v>76</v>
      </c>
      <c r="G16" s="659" t="s">
        <v>76</v>
      </c>
      <c r="H16" s="659" t="s">
        <v>76</v>
      </c>
      <c r="I16" s="659" t="s">
        <v>76</v>
      </c>
      <c r="J16" s="659" t="s">
        <v>76</v>
      </c>
      <c r="K16" s="659" t="s">
        <v>76</v>
      </c>
      <c r="L16" s="659" t="s">
        <v>76</v>
      </c>
      <c r="M16" s="659" t="s">
        <v>76</v>
      </c>
      <c r="N16" s="660" t="s">
        <v>76</v>
      </c>
      <c r="O16" s="631" t="str">
        <f t="shared" si="1"/>
        <v>Gerai</v>
      </c>
    </row>
    <row r="17" spans="1:15" x14ac:dyDescent="0.3">
      <c r="A17" t="s">
        <v>176</v>
      </c>
      <c r="B17" s="278" t="s">
        <v>43</v>
      </c>
      <c r="C17" s="656">
        <f>'7'!C17</f>
        <v>0</v>
      </c>
      <c r="D17" s="657">
        <f t="shared" si="0"/>
        <v>0</v>
      </c>
      <c r="E17" s="659" t="s">
        <v>76</v>
      </c>
      <c r="F17" s="659" t="s">
        <v>76</v>
      </c>
      <c r="G17" s="659" t="s">
        <v>76</v>
      </c>
      <c r="H17" s="659" t="s">
        <v>76</v>
      </c>
      <c r="I17" s="659" t="s">
        <v>76</v>
      </c>
      <c r="J17" s="659" t="s">
        <v>76</v>
      </c>
      <c r="K17" s="659" t="s">
        <v>76</v>
      </c>
      <c r="L17" s="659" t="s">
        <v>76</v>
      </c>
      <c r="M17" s="659" t="s">
        <v>76</v>
      </c>
      <c r="N17" s="660" t="s">
        <v>76</v>
      </c>
      <c r="O17" s="631" t="str">
        <f t="shared" si="1"/>
        <v>Gerai</v>
      </c>
    </row>
    <row r="18" spans="1:15" x14ac:dyDescent="0.3">
      <c r="A18" t="s">
        <v>177</v>
      </c>
      <c r="B18" s="278" t="s">
        <v>44</v>
      </c>
      <c r="C18" s="656">
        <f>'7'!C18</f>
        <v>0</v>
      </c>
      <c r="D18" s="657">
        <f t="shared" si="0"/>
        <v>0</v>
      </c>
      <c r="E18" s="659" t="s">
        <v>76</v>
      </c>
      <c r="F18" s="659" t="s">
        <v>76</v>
      </c>
      <c r="G18" s="659" t="s">
        <v>76</v>
      </c>
      <c r="H18" s="659" t="s">
        <v>76</v>
      </c>
      <c r="I18" s="659" t="s">
        <v>76</v>
      </c>
      <c r="J18" s="659" t="s">
        <v>76</v>
      </c>
      <c r="K18" s="659" t="s">
        <v>76</v>
      </c>
      <c r="L18" s="659" t="s">
        <v>76</v>
      </c>
      <c r="M18" s="659" t="s">
        <v>76</v>
      </c>
      <c r="N18" s="660" t="s">
        <v>76</v>
      </c>
      <c r="O18" s="631" t="str">
        <f t="shared" si="1"/>
        <v>Gerai</v>
      </c>
    </row>
    <row r="19" spans="1:15" x14ac:dyDescent="0.3">
      <c r="A19" t="s">
        <v>178</v>
      </c>
      <c r="B19" s="278" t="s">
        <v>45</v>
      </c>
      <c r="C19" s="656">
        <f>'7'!C19</f>
        <v>0</v>
      </c>
      <c r="D19" s="657">
        <f t="shared" si="0"/>
        <v>0</v>
      </c>
      <c r="E19" s="659" t="s">
        <v>76</v>
      </c>
      <c r="F19" s="659" t="s">
        <v>76</v>
      </c>
      <c r="G19" s="659" t="s">
        <v>76</v>
      </c>
      <c r="H19" s="659" t="s">
        <v>76</v>
      </c>
      <c r="I19" s="659" t="s">
        <v>76</v>
      </c>
      <c r="J19" s="659" t="s">
        <v>76</v>
      </c>
      <c r="K19" s="659" t="s">
        <v>76</v>
      </c>
      <c r="L19" s="659" t="s">
        <v>76</v>
      </c>
      <c r="M19" s="659" t="s">
        <v>76</v>
      </c>
      <c r="N19" s="660" t="s">
        <v>76</v>
      </c>
      <c r="O19" s="631" t="str">
        <f t="shared" si="1"/>
        <v>Gerai</v>
      </c>
    </row>
    <row r="20" spans="1:15" x14ac:dyDescent="0.3">
      <c r="A20" t="s">
        <v>179</v>
      </c>
      <c r="B20" s="278" t="s">
        <v>46</v>
      </c>
      <c r="C20" s="656">
        <f>'7'!C20</f>
        <v>0</v>
      </c>
      <c r="D20" s="657">
        <f t="shared" si="0"/>
        <v>0</v>
      </c>
      <c r="E20" s="659" t="s">
        <v>76</v>
      </c>
      <c r="F20" s="659" t="s">
        <v>76</v>
      </c>
      <c r="G20" s="659" t="s">
        <v>76</v>
      </c>
      <c r="H20" s="659" t="s">
        <v>76</v>
      </c>
      <c r="I20" s="659" t="s">
        <v>76</v>
      </c>
      <c r="J20" s="659" t="s">
        <v>76</v>
      </c>
      <c r="K20" s="659" t="s">
        <v>76</v>
      </c>
      <c r="L20" s="659" t="s">
        <v>76</v>
      </c>
      <c r="M20" s="659" t="s">
        <v>76</v>
      </c>
      <c r="N20" s="660" t="s">
        <v>76</v>
      </c>
      <c r="O20" s="631" t="str">
        <f t="shared" si="1"/>
        <v>Gerai</v>
      </c>
    </row>
    <row r="21" spans="1:15" x14ac:dyDescent="0.3">
      <c r="A21" t="s">
        <v>180</v>
      </c>
      <c r="B21" s="278" t="s">
        <v>47</v>
      </c>
      <c r="C21" s="656">
        <f>'7'!C21</f>
        <v>0</v>
      </c>
      <c r="D21" s="657">
        <f t="shared" si="0"/>
        <v>0</v>
      </c>
      <c r="E21" s="659" t="s">
        <v>76</v>
      </c>
      <c r="F21" s="659" t="s">
        <v>76</v>
      </c>
      <c r="G21" s="659" t="s">
        <v>76</v>
      </c>
      <c r="H21" s="659" t="s">
        <v>76</v>
      </c>
      <c r="I21" s="659" t="s">
        <v>76</v>
      </c>
      <c r="J21" s="659" t="s">
        <v>76</v>
      </c>
      <c r="K21" s="659" t="s">
        <v>76</v>
      </c>
      <c r="L21" s="659" t="s">
        <v>76</v>
      </c>
      <c r="M21" s="659" t="s">
        <v>76</v>
      </c>
      <c r="N21" s="660" t="s">
        <v>76</v>
      </c>
      <c r="O21" s="631" t="str">
        <f t="shared" si="1"/>
        <v>Gerai</v>
      </c>
    </row>
    <row r="22" spans="1:15" x14ac:dyDescent="0.3">
      <c r="A22" t="s">
        <v>181</v>
      </c>
      <c r="B22" s="278" t="s">
        <v>48</v>
      </c>
      <c r="C22" s="656">
        <f>'7'!C22</f>
        <v>0</v>
      </c>
      <c r="D22" s="657">
        <f t="shared" si="0"/>
        <v>0</v>
      </c>
      <c r="E22" s="659" t="s">
        <v>76</v>
      </c>
      <c r="F22" s="659" t="s">
        <v>76</v>
      </c>
      <c r="G22" s="659" t="s">
        <v>76</v>
      </c>
      <c r="H22" s="659" t="s">
        <v>76</v>
      </c>
      <c r="I22" s="659" t="s">
        <v>76</v>
      </c>
      <c r="J22" s="659" t="s">
        <v>76</v>
      </c>
      <c r="K22" s="659" t="s">
        <v>76</v>
      </c>
      <c r="L22" s="659" t="s">
        <v>76</v>
      </c>
      <c r="M22" s="659" t="s">
        <v>76</v>
      </c>
      <c r="N22" s="660" t="s">
        <v>76</v>
      </c>
      <c r="O22" s="631" t="str">
        <f t="shared" si="1"/>
        <v>Gerai</v>
      </c>
    </row>
    <row r="23" spans="1:15" x14ac:dyDescent="0.3">
      <c r="A23" t="s">
        <v>182</v>
      </c>
      <c r="B23" s="278" t="s">
        <v>49</v>
      </c>
      <c r="C23" s="656">
        <f>'7'!C23</f>
        <v>0</v>
      </c>
      <c r="D23" s="657">
        <f t="shared" si="0"/>
        <v>0</v>
      </c>
      <c r="E23" s="659" t="s">
        <v>76</v>
      </c>
      <c r="F23" s="659" t="s">
        <v>76</v>
      </c>
      <c r="G23" s="659" t="s">
        <v>76</v>
      </c>
      <c r="H23" s="659" t="s">
        <v>76</v>
      </c>
      <c r="I23" s="659" t="s">
        <v>76</v>
      </c>
      <c r="J23" s="659" t="s">
        <v>76</v>
      </c>
      <c r="K23" s="659" t="s">
        <v>76</v>
      </c>
      <c r="L23" s="659" t="s">
        <v>76</v>
      </c>
      <c r="M23" s="659" t="s">
        <v>76</v>
      </c>
      <c r="N23" s="660" t="s">
        <v>76</v>
      </c>
      <c r="O23" s="631" t="str">
        <f t="shared" si="1"/>
        <v>Gerai</v>
      </c>
    </row>
    <row r="24" spans="1:15" x14ac:dyDescent="0.3">
      <c r="A24" t="s">
        <v>183</v>
      </c>
      <c r="B24" s="278" t="s">
        <v>50</v>
      </c>
      <c r="C24" s="656">
        <f>'7'!C24</f>
        <v>0</v>
      </c>
      <c r="D24" s="657">
        <f t="shared" si="0"/>
        <v>0</v>
      </c>
      <c r="E24" s="659" t="s">
        <v>76</v>
      </c>
      <c r="F24" s="659" t="s">
        <v>76</v>
      </c>
      <c r="G24" s="659" t="s">
        <v>76</v>
      </c>
      <c r="H24" s="659" t="s">
        <v>76</v>
      </c>
      <c r="I24" s="659" t="s">
        <v>76</v>
      </c>
      <c r="J24" s="659" t="s">
        <v>76</v>
      </c>
      <c r="K24" s="659" t="s">
        <v>76</v>
      </c>
      <c r="L24" s="659" t="s">
        <v>76</v>
      </c>
      <c r="M24" s="659" t="s">
        <v>76</v>
      </c>
      <c r="N24" s="660" t="s">
        <v>76</v>
      </c>
      <c r="O24" s="631" t="str">
        <f t="shared" si="1"/>
        <v>Gerai</v>
      </c>
    </row>
    <row r="25" spans="1:15" x14ac:dyDescent="0.3">
      <c r="A25" t="s">
        <v>184</v>
      </c>
      <c r="B25" s="278" t="s">
        <v>51</v>
      </c>
      <c r="C25" s="656">
        <f>'7'!C25</f>
        <v>0</v>
      </c>
      <c r="D25" s="657">
        <f t="shared" si="0"/>
        <v>0</v>
      </c>
      <c r="E25" s="659" t="s">
        <v>76</v>
      </c>
      <c r="F25" s="659" t="s">
        <v>76</v>
      </c>
      <c r="G25" s="659" t="s">
        <v>76</v>
      </c>
      <c r="H25" s="659" t="s">
        <v>76</v>
      </c>
      <c r="I25" s="659" t="s">
        <v>76</v>
      </c>
      <c r="J25" s="659" t="s">
        <v>76</v>
      </c>
      <c r="K25" s="659" t="s">
        <v>76</v>
      </c>
      <c r="L25" s="659" t="s">
        <v>76</v>
      </c>
      <c r="M25" s="659" t="s">
        <v>76</v>
      </c>
      <c r="N25" s="660" t="s">
        <v>76</v>
      </c>
      <c r="O25" s="631" t="str">
        <f t="shared" si="1"/>
        <v>Gerai</v>
      </c>
    </row>
    <row r="26" spans="1:15" ht="15" thickBot="1" x14ac:dyDescent="0.35">
      <c r="A26" t="s">
        <v>185</v>
      </c>
      <c r="B26" s="661" t="s">
        <v>52</v>
      </c>
      <c r="C26" s="662">
        <f>'7'!C26</f>
        <v>0</v>
      </c>
      <c r="D26" s="663">
        <f t="shared" si="0"/>
        <v>0</v>
      </c>
      <c r="E26" s="664" t="s">
        <v>76</v>
      </c>
      <c r="F26" s="664" t="s">
        <v>76</v>
      </c>
      <c r="G26" s="664" t="s">
        <v>76</v>
      </c>
      <c r="H26" s="664" t="s">
        <v>76</v>
      </c>
      <c r="I26" s="664" t="s">
        <v>76</v>
      </c>
      <c r="J26" s="664" t="s">
        <v>76</v>
      </c>
      <c r="K26" s="664" t="s">
        <v>76</v>
      </c>
      <c r="L26" s="664" t="s">
        <v>76</v>
      </c>
      <c r="M26" s="664" t="s">
        <v>76</v>
      </c>
      <c r="N26" s="665" t="s">
        <v>76</v>
      </c>
      <c r="O26" s="632" t="str">
        <f t="shared" si="1"/>
        <v>Gerai</v>
      </c>
    </row>
    <row r="29" spans="1:15" x14ac:dyDescent="0.3">
      <c r="B29"/>
      <c r="C29" s="604" t="s">
        <v>1493</v>
      </c>
    </row>
    <row r="30" spans="1:15" ht="115.2" x14ac:dyDescent="0.3">
      <c r="B30" s="1">
        <v>1</v>
      </c>
      <c r="C30" s="335" t="s">
        <v>1627</v>
      </c>
    </row>
    <row r="31" spans="1:15" x14ac:dyDescent="0.3">
      <c r="B31" s="1">
        <v>2</v>
      </c>
      <c r="C31" s="216" t="s">
        <v>1495</v>
      </c>
    </row>
    <row r="32" spans="1:15" ht="28.8" x14ac:dyDescent="0.3">
      <c r="B32" s="1">
        <v>3</v>
      </c>
      <c r="C32" s="335" t="s">
        <v>1496</v>
      </c>
    </row>
  </sheetData>
  <sheetProtection algorithmName="SHA-512" hashValue="FoRYSTVrhABA2nZkyEmPMTCTXr1xDOMWgf2qIcWGQAmWq8r1cFsxKG6T28P7C6PThPbIirNkNdo5inwyrnPEyw==" saltValue="B8LtQuhrqveZYfXyGvecgQ==" spinCount="100000" sheet="1" objects="1" scenarios="1"/>
  <phoneticPr fontId="8" type="noConversion"/>
  <pageMargins left="0.70866141732283472" right="0.70866141732283472" top="0.74803149606299213" bottom="0.74803149606299213" header="0.31496062992125984" footer="0.31496062992125984"/>
  <pageSetup paperSize="9" pageOrder="overThenDown" orientation="landscape" horizontalDpi="4294967293" verticalDpi="0" r:id="rId1"/>
  <rowBreaks count="1" manualBreakCount="1">
    <brk id="2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0305288-09FB-4DEE-AD81-D85B0A1E7E18}">
          <x14:formula1>
            <xm:f>Sąrašai!$A$23:$A$24</xm:f>
          </x14:formula1>
          <xm:sqref>E7:N26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517A2-E11F-46DB-B2BB-3F9E8ED07321}">
  <dimension ref="A1:Y33"/>
  <sheetViews>
    <sheetView zoomScaleNormal="100" workbookViewId="0">
      <selection activeCell="F12" sqref="F12"/>
    </sheetView>
  </sheetViews>
  <sheetFormatPr defaultColWidth="9.109375" defaultRowHeight="14.4" x14ac:dyDescent="0.3"/>
  <cols>
    <col min="1" max="1" width="8.6640625" style="10" customWidth="1"/>
    <col min="2" max="2" width="12.6640625" style="10" customWidth="1"/>
    <col min="3" max="3" width="70.6640625" style="10" customWidth="1"/>
    <col min="4" max="4" width="12.6640625" style="12" customWidth="1"/>
    <col min="5" max="24" width="15.6640625" style="10" customWidth="1"/>
    <col min="25" max="25" width="18.6640625" style="10" customWidth="1"/>
    <col min="26" max="16384" width="9.109375" style="10"/>
  </cols>
  <sheetData>
    <row r="1" spans="1:25" s="51" customFormat="1" ht="18" x14ac:dyDescent="0.35">
      <c r="A1" s="39" t="s">
        <v>95</v>
      </c>
      <c r="B1" s="39" t="s">
        <v>78</v>
      </c>
      <c r="C1" s="39"/>
      <c r="D1" s="118"/>
      <c r="E1" s="39"/>
      <c r="F1" s="39"/>
      <c r="G1" s="39"/>
      <c r="H1" s="39"/>
      <c r="I1" s="39"/>
      <c r="J1" s="39"/>
      <c r="K1" s="39"/>
      <c r="L1" s="39"/>
      <c r="M1" s="39"/>
      <c r="N1" s="39"/>
      <c r="O1" s="39"/>
      <c r="P1" s="39"/>
      <c r="Q1" s="39"/>
      <c r="R1" s="39"/>
      <c r="S1" s="39"/>
      <c r="T1" s="39"/>
      <c r="U1" s="39"/>
      <c r="V1" s="39"/>
      <c r="W1" s="39"/>
      <c r="X1" s="39"/>
    </row>
    <row r="2" spans="1:25" x14ac:dyDescent="0.3">
      <c r="A2"/>
      <c r="B2"/>
      <c r="C2"/>
      <c r="D2" s="8"/>
      <c r="E2"/>
      <c r="F2"/>
      <c r="G2"/>
      <c r="H2"/>
      <c r="I2"/>
      <c r="J2"/>
      <c r="K2"/>
      <c r="L2"/>
      <c r="M2"/>
      <c r="N2"/>
      <c r="O2"/>
      <c r="P2"/>
      <c r="Q2"/>
      <c r="R2"/>
      <c r="S2"/>
      <c r="T2"/>
      <c r="U2"/>
      <c r="V2"/>
      <c r="W2"/>
      <c r="X2"/>
    </row>
    <row r="3" spans="1:25" s="13" customFormat="1" x14ac:dyDescent="0.3">
      <c r="A3" s="1"/>
      <c r="B3" s="140" t="s">
        <v>1272</v>
      </c>
      <c r="C3" s="205" t="str">
        <f>'1'!C8</f>
        <v>KAZL</v>
      </c>
    </row>
    <row r="4" spans="1:25" customFormat="1" x14ac:dyDescent="0.3"/>
    <row r="5" spans="1:25" s="81" customFormat="1" x14ac:dyDescent="0.3">
      <c r="A5" s="84"/>
      <c r="B5" s="88">
        <v>1</v>
      </c>
      <c r="C5" s="109">
        <v>2</v>
      </c>
      <c r="D5" s="88">
        <v>3</v>
      </c>
      <c r="E5" s="88">
        <v>4</v>
      </c>
      <c r="F5" s="88">
        <v>5</v>
      </c>
      <c r="G5" s="88">
        <v>6</v>
      </c>
      <c r="H5" s="88">
        <v>7</v>
      </c>
      <c r="I5" s="88">
        <v>8</v>
      </c>
      <c r="J5" s="88">
        <v>9</v>
      </c>
      <c r="K5" s="88">
        <v>10</v>
      </c>
      <c r="L5" s="88">
        <v>11</v>
      </c>
      <c r="M5" s="88">
        <v>12</v>
      </c>
      <c r="N5" s="88">
        <v>13</v>
      </c>
      <c r="O5" s="88">
        <v>14</v>
      </c>
      <c r="P5" s="88">
        <v>15</v>
      </c>
      <c r="Q5" s="88">
        <v>16</v>
      </c>
      <c r="R5" s="88">
        <v>17</v>
      </c>
      <c r="S5" s="88">
        <v>18</v>
      </c>
      <c r="T5" s="88">
        <v>19</v>
      </c>
      <c r="U5" s="88">
        <v>20</v>
      </c>
      <c r="V5" s="88">
        <v>21</v>
      </c>
      <c r="W5" s="88">
        <v>22</v>
      </c>
      <c r="X5" s="88">
        <v>23</v>
      </c>
      <c r="Y5" s="202">
        <v>24</v>
      </c>
    </row>
    <row r="6" spans="1:25" s="81" customFormat="1" x14ac:dyDescent="0.3">
      <c r="A6" s="84"/>
      <c r="B6" s="738" t="s">
        <v>54</v>
      </c>
      <c r="C6" s="740" t="s">
        <v>53</v>
      </c>
      <c r="D6" s="738" t="s">
        <v>1657</v>
      </c>
      <c r="E6" s="88" t="s">
        <v>55</v>
      </c>
      <c r="F6" s="88" t="s">
        <v>56</v>
      </c>
      <c r="G6" s="88" t="s">
        <v>57</v>
      </c>
      <c r="H6" s="88" t="s">
        <v>58</v>
      </c>
      <c r="I6" s="88" t="s">
        <v>59</v>
      </c>
      <c r="J6" s="88" t="s">
        <v>60</v>
      </c>
      <c r="K6" s="88" t="s">
        <v>61</v>
      </c>
      <c r="L6" s="88" t="s">
        <v>62</v>
      </c>
      <c r="M6" s="88" t="s">
        <v>63</v>
      </c>
      <c r="N6" s="88" t="s">
        <v>64</v>
      </c>
      <c r="O6" s="88" t="s">
        <v>65</v>
      </c>
      <c r="P6" s="88" t="s">
        <v>66</v>
      </c>
      <c r="Q6" s="88" t="s">
        <v>67</v>
      </c>
      <c r="R6" s="88" t="s">
        <v>68</v>
      </c>
      <c r="S6" s="88" t="s">
        <v>69</v>
      </c>
      <c r="T6" s="88" t="s">
        <v>70</v>
      </c>
      <c r="U6" s="88" t="s">
        <v>71</v>
      </c>
      <c r="V6" s="88" t="s">
        <v>72</v>
      </c>
      <c r="W6" s="88" t="s">
        <v>73</v>
      </c>
      <c r="X6" s="88" t="s">
        <v>74</v>
      </c>
      <c r="Y6" s="666"/>
    </row>
    <row r="7" spans="1:25" s="81" customFormat="1" ht="120" customHeight="1" x14ac:dyDescent="0.3">
      <c r="A7" s="84"/>
      <c r="B7" s="739"/>
      <c r="C7" s="741"/>
      <c r="D7" s="739"/>
      <c r="E7" s="667" t="str">
        <f>'3'!C7</f>
        <v>Stiprinti vietos ekonomiką, skatinant inovacijas, vietos ištekliais paremtą ir į aplinkosaugą orientuotą verslą</v>
      </c>
      <c r="F7" s="667" t="str">
        <f>'3'!C8</f>
        <v>Užtikrinti paslaugų asortimentą ir infrastruktūrą, paremtą tvariais sprendimais ir orientuotą į vietos gyventojų bei lankytojų poreikius</v>
      </c>
      <c r="G7" s="667" t="str">
        <f>'3'!C9</f>
        <v>Stiprinti NVO sektoriaus aktyvumą ir ekonominę nepriklausomybę</v>
      </c>
      <c r="H7" s="667" t="str">
        <f>'3'!C10</f>
        <v>Užtikrinti teritorijos kultūros savitumo, tradicijų, kraštovaizdžio puoselėjimą, saugojimą ir pritaikymą  socialinėje-ekonominėje veikloje</v>
      </c>
      <c r="I7" s="667">
        <f>'3'!C11</f>
        <v>0</v>
      </c>
      <c r="J7" s="667">
        <f>'3'!C12</f>
        <v>0</v>
      </c>
      <c r="K7" s="667">
        <f>'3'!C13</f>
        <v>0</v>
      </c>
      <c r="L7" s="667">
        <f>'3'!C14</f>
        <v>0</v>
      </c>
      <c r="M7" s="667">
        <f>'3'!C15</f>
        <v>0</v>
      </c>
      <c r="N7" s="667">
        <f>'3'!C16</f>
        <v>0</v>
      </c>
      <c r="O7" s="667">
        <f>'3'!C17</f>
        <v>0</v>
      </c>
      <c r="P7" s="667">
        <f>'3'!C18</f>
        <v>0</v>
      </c>
      <c r="Q7" s="667">
        <f>'3'!C19</f>
        <v>0</v>
      </c>
      <c r="R7" s="667">
        <f>'3'!C20</f>
        <v>0</v>
      </c>
      <c r="S7" s="667">
        <f>'3'!C21</f>
        <v>0</v>
      </c>
      <c r="T7" s="667">
        <f>'3'!C22</f>
        <v>0</v>
      </c>
      <c r="U7" s="667">
        <f>'3'!C23</f>
        <v>0</v>
      </c>
      <c r="V7" s="667">
        <f>'3'!C24</f>
        <v>0</v>
      </c>
      <c r="W7" s="667">
        <f>'3'!C25</f>
        <v>0</v>
      </c>
      <c r="X7" s="667">
        <f>'3'!C26</f>
        <v>0</v>
      </c>
      <c r="Y7" s="202" t="s">
        <v>1104</v>
      </c>
    </row>
    <row r="8" spans="1:25" x14ac:dyDescent="0.3">
      <c r="A8" t="s">
        <v>106</v>
      </c>
      <c r="B8" s="655" t="s">
        <v>0</v>
      </c>
      <c r="C8" s="656" t="str">
        <f>'7'!C7</f>
        <v>Verslo kūrimas ir plėtra</v>
      </c>
      <c r="D8" s="657">
        <f>COUNTIFS($E8:$X8,"taip")</f>
        <v>2</v>
      </c>
      <c r="E8" s="654" t="s">
        <v>77</v>
      </c>
      <c r="F8" s="654" t="s">
        <v>77</v>
      </c>
      <c r="G8" s="654" t="s">
        <v>76</v>
      </c>
      <c r="H8" s="654" t="s">
        <v>76</v>
      </c>
      <c r="I8" s="654" t="s">
        <v>76</v>
      </c>
      <c r="J8" s="654" t="s">
        <v>76</v>
      </c>
      <c r="K8" s="654" t="s">
        <v>76</v>
      </c>
      <c r="L8" s="654" t="s">
        <v>76</v>
      </c>
      <c r="M8" s="654" t="s">
        <v>76</v>
      </c>
      <c r="N8" s="654" t="s">
        <v>76</v>
      </c>
      <c r="O8" s="654" t="s">
        <v>76</v>
      </c>
      <c r="P8" s="654" t="s">
        <v>76</v>
      </c>
      <c r="Q8" s="654" t="s">
        <v>76</v>
      </c>
      <c r="R8" s="654" t="s">
        <v>76</v>
      </c>
      <c r="S8" s="654" t="s">
        <v>76</v>
      </c>
      <c r="T8" s="654" t="s">
        <v>76</v>
      </c>
      <c r="U8" s="654" t="s">
        <v>76</v>
      </c>
      <c r="V8" s="654" t="s">
        <v>76</v>
      </c>
      <c r="W8" s="654" t="s">
        <v>76</v>
      </c>
      <c r="X8" s="654" t="s">
        <v>76</v>
      </c>
      <c r="Y8" s="470" t="str">
        <f>IF(D8&lt;4,"Gerai","Per daug poreikių")</f>
        <v>Gerai</v>
      </c>
    </row>
    <row r="9" spans="1:25" x14ac:dyDescent="0.3">
      <c r="A9" t="s">
        <v>107</v>
      </c>
      <c r="B9" s="655" t="s">
        <v>1</v>
      </c>
      <c r="C9" s="656" t="str">
        <f>'7'!C8</f>
        <v>Bendruomeninio verslo kūrimas ir plėtra</v>
      </c>
      <c r="D9" s="657">
        <f t="shared" ref="D9:D27" si="0">COUNTIFS($E9:$X9,"taip")</f>
        <v>2</v>
      </c>
      <c r="E9" s="654" t="s">
        <v>76</v>
      </c>
      <c r="F9" s="654" t="s">
        <v>77</v>
      </c>
      <c r="G9" s="654" t="s">
        <v>77</v>
      </c>
      <c r="H9" s="654" t="s">
        <v>76</v>
      </c>
      <c r="I9" s="654" t="s">
        <v>76</v>
      </c>
      <c r="J9" s="654" t="s">
        <v>76</v>
      </c>
      <c r="K9" s="654" t="s">
        <v>76</v>
      </c>
      <c r="L9" s="654" t="s">
        <v>76</v>
      </c>
      <c r="M9" s="654" t="s">
        <v>76</v>
      </c>
      <c r="N9" s="654" t="s">
        <v>76</v>
      </c>
      <c r="O9" s="654" t="s">
        <v>76</v>
      </c>
      <c r="P9" s="654" t="s">
        <v>76</v>
      </c>
      <c r="Q9" s="654" t="s">
        <v>76</v>
      </c>
      <c r="R9" s="654" t="s">
        <v>76</v>
      </c>
      <c r="S9" s="654" t="s">
        <v>76</v>
      </c>
      <c r="T9" s="654" t="s">
        <v>76</v>
      </c>
      <c r="U9" s="654" t="s">
        <v>76</v>
      </c>
      <c r="V9" s="654" t="s">
        <v>76</v>
      </c>
      <c r="W9" s="654" t="s">
        <v>76</v>
      </c>
      <c r="X9" s="654" t="s">
        <v>76</v>
      </c>
      <c r="Y9" s="470" t="str">
        <f t="shared" ref="Y9:Y27" si="1">IF(D9&lt;4,"Gerai","Per daug poreikių")</f>
        <v>Gerai</v>
      </c>
    </row>
    <row r="10" spans="1:25" x14ac:dyDescent="0.3">
      <c r="A10" t="s">
        <v>108</v>
      </c>
      <c r="B10" s="655" t="s">
        <v>2</v>
      </c>
      <c r="C10" s="656" t="str">
        <f>'7'!C9</f>
        <v>Kaimų atnaujinimas ir plėtra</v>
      </c>
      <c r="D10" s="657">
        <f t="shared" si="0"/>
        <v>1</v>
      </c>
      <c r="E10" s="654" t="s">
        <v>76</v>
      </c>
      <c r="F10" s="654" t="s">
        <v>77</v>
      </c>
      <c r="G10" s="654" t="s">
        <v>76</v>
      </c>
      <c r="H10" s="654" t="s">
        <v>76</v>
      </c>
      <c r="I10" s="654" t="s">
        <v>76</v>
      </c>
      <c r="J10" s="654" t="s">
        <v>76</v>
      </c>
      <c r="K10" s="654" t="s">
        <v>76</v>
      </c>
      <c r="L10" s="654" t="s">
        <v>76</v>
      </c>
      <c r="M10" s="654" t="s">
        <v>76</v>
      </c>
      <c r="N10" s="654" t="s">
        <v>76</v>
      </c>
      <c r="O10" s="654" t="s">
        <v>76</v>
      </c>
      <c r="P10" s="654" t="s">
        <v>76</v>
      </c>
      <c r="Q10" s="654" t="s">
        <v>76</v>
      </c>
      <c r="R10" s="654" t="s">
        <v>76</v>
      </c>
      <c r="S10" s="654" t="s">
        <v>76</v>
      </c>
      <c r="T10" s="654" t="s">
        <v>76</v>
      </c>
      <c r="U10" s="654" t="s">
        <v>76</v>
      </c>
      <c r="V10" s="654" t="s">
        <v>76</v>
      </c>
      <c r="W10" s="654" t="s">
        <v>76</v>
      </c>
      <c r="X10" s="654" t="s">
        <v>76</v>
      </c>
      <c r="Y10" s="470" t="str">
        <f t="shared" si="1"/>
        <v>Gerai</v>
      </c>
    </row>
    <row r="11" spans="1:25" x14ac:dyDescent="0.3">
      <c r="A11" t="s">
        <v>109</v>
      </c>
      <c r="B11" s="655" t="s">
        <v>3</v>
      </c>
      <c r="C11" s="656" t="str">
        <f>'7'!C10</f>
        <v>Bendruomeniškumą skatinančios veiklos</v>
      </c>
      <c r="D11" s="657">
        <f t="shared" si="0"/>
        <v>2</v>
      </c>
      <c r="E11" s="654" t="s">
        <v>76</v>
      </c>
      <c r="F11" s="654" t="s">
        <v>76</v>
      </c>
      <c r="G11" s="654" t="s">
        <v>77</v>
      </c>
      <c r="H11" s="654" t="s">
        <v>77</v>
      </c>
      <c r="I11" s="654" t="s">
        <v>76</v>
      </c>
      <c r="J11" s="654" t="s">
        <v>76</v>
      </c>
      <c r="K11" s="654" t="s">
        <v>76</v>
      </c>
      <c r="L11" s="654" t="s">
        <v>76</v>
      </c>
      <c r="M11" s="654" t="s">
        <v>76</v>
      </c>
      <c r="N11" s="654" t="s">
        <v>76</v>
      </c>
      <c r="O11" s="654" t="s">
        <v>76</v>
      </c>
      <c r="P11" s="654" t="s">
        <v>76</v>
      </c>
      <c r="Q11" s="654" t="s">
        <v>76</v>
      </c>
      <c r="R11" s="654" t="s">
        <v>76</v>
      </c>
      <c r="S11" s="654" t="s">
        <v>76</v>
      </c>
      <c r="T11" s="654" t="s">
        <v>76</v>
      </c>
      <c r="U11" s="654" t="s">
        <v>76</v>
      </c>
      <c r="V11" s="654" t="s">
        <v>76</v>
      </c>
      <c r="W11" s="654" t="s">
        <v>76</v>
      </c>
      <c r="X11" s="654" t="s">
        <v>76</v>
      </c>
      <c r="Y11" s="470" t="str">
        <f t="shared" si="1"/>
        <v>Gerai</v>
      </c>
    </row>
    <row r="12" spans="1:25" x14ac:dyDescent="0.3">
      <c r="A12" t="s">
        <v>110</v>
      </c>
      <c r="B12" s="655" t="s">
        <v>4</v>
      </c>
      <c r="C12" s="656" t="str">
        <f>'7'!C11</f>
        <v>Tarptautinis VVG bendradarbiavimas</v>
      </c>
      <c r="D12" s="657">
        <f t="shared" si="0"/>
        <v>2</v>
      </c>
      <c r="E12" s="654" t="s">
        <v>77</v>
      </c>
      <c r="F12" s="654" t="s">
        <v>76</v>
      </c>
      <c r="G12" s="654" t="s">
        <v>77</v>
      </c>
      <c r="H12" s="654" t="s">
        <v>76</v>
      </c>
      <c r="I12" s="654" t="s">
        <v>76</v>
      </c>
      <c r="J12" s="654" t="s">
        <v>76</v>
      </c>
      <c r="K12" s="654" t="s">
        <v>76</v>
      </c>
      <c r="L12" s="654" t="s">
        <v>76</v>
      </c>
      <c r="M12" s="654" t="s">
        <v>76</v>
      </c>
      <c r="N12" s="654" t="s">
        <v>76</v>
      </c>
      <c r="O12" s="654" t="s">
        <v>76</v>
      </c>
      <c r="P12" s="654" t="s">
        <v>76</v>
      </c>
      <c r="Q12" s="654" t="s">
        <v>76</v>
      </c>
      <c r="R12" s="654" t="s">
        <v>76</v>
      </c>
      <c r="S12" s="654" t="s">
        <v>76</v>
      </c>
      <c r="T12" s="654" t="s">
        <v>76</v>
      </c>
      <c r="U12" s="654" t="s">
        <v>76</v>
      </c>
      <c r="V12" s="654" t="s">
        <v>76</v>
      </c>
      <c r="W12" s="654" t="s">
        <v>76</v>
      </c>
      <c r="X12" s="654" t="s">
        <v>76</v>
      </c>
      <c r="Y12" s="470" t="str">
        <f t="shared" si="1"/>
        <v>Gerai</v>
      </c>
    </row>
    <row r="13" spans="1:25" x14ac:dyDescent="0.3">
      <c r="A13" t="s">
        <v>111</v>
      </c>
      <c r="B13" s="655" t="s">
        <v>5</v>
      </c>
      <c r="C13" s="656">
        <f>'7'!C12</f>
        <v>0</v>
      </c>
      <c r="D13" s="657">
        <f t="shared" si="0"/>
        <v>0</v>
      </c>
      <c r="E13" s="654" t="s">
        <v>76</v>
      </c>
      <c r="F13" s="654" t="s">
        <v>76</v>
      </c>
      <c r="G13" s="654" t="s">
        <v>76</v>
      </c>
      <c r="H13" s="654" t="s">
        <v>76</v>
      </c>
      <c r="I13" s="654" t="s">
        <v>76</v>
      </c>
      <c r="J13" s="654" t="s">
        <v>76</v>
      </c>
      <c r="K13" s="654" t="s">
        <v>76</v>
      </c>
      <c r="L13" s="654" t="s">
        <v>76</v>
      </c>
      <c r="M13" s="654" t="s">
        <v>76</v>
      </c>
      <c r="N13" s="654" t="s">
        <v>76</v>
      </c>
      <c r="O13" s="654" t="s">
        <v>76</v>
      </c>
      <c r="P13" s="654" t="s">
        <v>76</v>
      </c>
      <c r="Q13" s="654" t="s">
        <v>76</v>
      </c>
      <c r="R13" s="654" t="s">
        <v>76</v>
      </c>
      <c r="S13" s="654" t="s">
        <v>76</v>
      </c>
      <c r="T13" s="654" t="s">
        <v>76</v>
      </c>
      <c r="U13" s="654" t="s">
        <v>76</v>
      </c>
      <c r="V13" s="654" t="s">
        <v>76</v>
      </c>
      <c r="W13" s="654" t="s">
        <v>76</v>
      </c>
      <c r="X13" s="654" t="s">
        <v>76</v>
      </c>
      <c r="Y13" s="470" t="str">
        <f t="shared" si="1"/>
        <v>Gerai</v>
      </c>
    </row>
    <row r="14" spans="1:25" x14ac:dyDescent="0.3">
      <c r="A14" t="s">
        <v>112</v>
      </c>
      <c r="B14" s="655" t="s">
        <v>6</v>
      </c>
      <c r="C14" s="656">
        <f>'7'!C13</f>
        <v>0</v>
      </c>
      <c r="D14" s="657">
        <f t="shared" si="0"/>
        <v>0</v>
      </c>
      <c r="E14" s="654" t="s">
        <v>76</v>
      </c>
      <c r="F14" s="654" t="s">
        <v>76</v>
      </c>
      <c r="G14" s="654" t="s">
        <v>76</v>
      </c>
      <c r="H14" s="654" t="s">
        <v>76</v>
      </c>
      <c r="I14" s="654" t="s">
        <v>76</v>
      </c>
      <c r="J14" s="654" t="s">
        <v>76</v>
      </c>
      <c r="K14" s="654" t="s">
        <v>76</v>
      </c>
      <c r="L14" s="654" t="s">
        <v>76</v>
      </c>
      <c r="M14" s="654" t="s">
        <v>76</v>
      </c>
      <c r="N14" s="654" t="s">
        <v>76</v>
      </c>
      <c r="O14" s="654" t="s">
        <v>76</v>
      </c>
      <c r="P14" s="654" t="s">
        <v>76</v>
      </c>
      <c r="Q14" s="654" t="s">
        <v>76</v>
      </c>
      <c r="R14" s="654" t="s">
        <v>76</v>
      </c>
      <c r="S14" s="654" t="s">
        <v>76</v>
      </c>
      <c r="T14" s="654" t="s">
        <v>76</v>
      </c>
      <c r="U14" s="654" t="s">
        <v>76</v>
      </c>
      <c r="V14" s="654" t="s">
        <v>76</v>
      </c>
      <c r="W14" s="654" t="s">
        <v>76</v>
      </c>
      <c r="X14" s="654" t="s">
        <v>76</v>
      </c>
      <c r="Y14" s="470" t="str">
        <f t="shared" si="1"/>
        <v>Gerai</v>
      </c>
    </row>
    <row r="15" spans="1:25" x14ac:dyDescent="0.3">
      <c r="A15" t="s">
        <v>113</v>
      </c>
      <c r="B15" s="655" t="s">
        <v>7</v>
      </c>
      <c r="C15" s="656">
        <f>'7'!C14</f>
        <v>0</v>
      </c>
      <c r="D15" s="657">
        <f t="shared" si="0"/>
        <v>0</v>
      </c>
      <c r="E15" s="654" t="s">
        <v>76</v>
      </c>
      <c r="F15" s="654" t="s">
        <v>76</v>
      </c>
      <c r="G15" s="654" t="s">
        <v>76</v>
      </c>
      <c r="H15" s="654" t="s">
        <v>76</v>
      </c>
      <c r="I15" s="654" t="s">
        <v>76</v>
      </c>
      <c r="J15" s="654" t="s">
        <v>76</v>
      </c>
      <c r="K15" s="654" t="s">
        <v>76</v>
      </c>
      <c r="L15" s="654" t="s">
        <v>76</v>
      </c>
      <c r="M15" s="654" t="s">
        <v>76</v>
      </c>
      <c r="N15" s="654" t="s">
        <v>76</v>
      </c>
      <c r="O15" s="654" t="s">
        <v>76</v>
      </c>
      <c r="P15" s="654" t="s">
        <v>76</v>
      </c>
      <c r="Q15" s="654" t="s">
        <v>76</v>
      </c>
      <c r="R15" s="654" t="s">
        <v>76</v>
      </c>
      <c r="S15" s="654" t="s">
        <v>76</v>
      </c>
      <c r="T15" s="654" t="s">
        <v>76</v>
      </c>
      <c r="U15" s="654" t="s">
        <v>76</v>
      </c>
      <c r="V15" s="654" t="s">
        <v>76</v>
      </c>
      <c r="W15" s="654" t="s">
        <v>76</v>
      </c>
      <c r="X15" s="654" t="s">
        <v>76</v>
      </c>
      <c r="Y15" s="470" t="str">
        <f t="shared" si="1"/>
        <v>Gerai</v>
      </c>
    </row>
    <row r="16" spans="1:25" x14ac:dyDescent="0.3">
      <c r="A16" t="s">
        <v>93</v>
      </c>
      <c r="B16" s="655" t="s">
        <v>8</v>
      </c>
      <c r="C16" s="656">
        <f>'7'!C15</f>
        <v>0</v>
      </c>
      <c r="D16" s="657">
        <f t="shared" si="0"/>
        <v>0</v>
      </c>
      <c r="E16" s="654" t="s">
        <v>76</v>
      </c>
      <c r="F16" s="654" t="s">
        <v>76</v>
      </c>
      <c r="G16" s="654" t="s">
        <v>76</v>
      </c>
      <c r="H16" s="654" t="s">
        <v>76</v>
      </c>
      <c r="I16" s="654" t="s">
        <v>76</v>
      </c>
      <c r="J16" s="654" t="s">
        <v>76</v>
      </c>
      <c r="K16" s="654" t="s">
        <v>76</v>
      </c>
      <c r="L16" s="654" t="s">
        <v>76</v>
      </c>
      <c r="M16" s="654" t="s">
        <v>76</v>
      </c>
      <c r="N16" s="654" t="s">
        <v>76</v>
      </c>
      <c r="O16" s="654" t="s">
        <v>76</v>
      </c>
      <c r="P16" s="654" t="s">
        <v>76</v>
      </c>
      <c r="Q16" s="654" t="s">
        <v>76</v>
      </c>
      <c r="R16" s="654" t="s">
        <v>76</v>
      </c>
      <c r="S16" s="654" t="s">
        <v>76</v>
      </c>
      <c r="T16" s="654" t="s">
        <v>76</v>
      </c>
      <c r="U16" s="654" t="s">
        <v>76</v>
      </c>
      <c r="V16" s="654" t="s">
        <v>76</v>
      </c>
      <c r="W16" s="654" t="s">
        <v>76</v>
      </c>
      <c r="X16" s="654" t="s">
        <v>76</v>
      </c>
      <c r="Y16" s="470" t="str">
        <f t="shared" si="1"/>
        <v>Gerai</v>
      </c>
    </row>
    <row r="17" spans="1:25" x14ac:dyDescent="0.3">
      <c r="A17" t="s">
        <v>114</v>
      </c>
      <c r="B17" s="655" t="s">
        <v>9</v>
      </c>
      <c r="C17" s="656">
        <f>'7'!C16</f>
        <v>0</v>
      </c>
      <c r="D17" s="657">
        <f t="shared" si="0"/>
        <v>0</v>
      </c>
      <c r="E17" s="654" t="s">
        <v>76</v>
      </c>
      <c r="F17" s="654" t="s">
        <v>76</v>
      </c>
      <c r="G17" s="654" t="s">
        <v>76</v>
      </c>
      <c r="H17" s="654" t="s">
        <v>76</v>
      </c>
      <c r="I17" s="654" t="s">
        <v>76</v>
      </c>
      <c r="J17" s="654" t="s">
        <v>76</v>
      </c>
      <c r="K17" s="654" t="s">
        <v>76</v>
      </c>
      <c r="L17" s="654" t="s">
        <v>76</v>
      </c>
      <c r="M17" s="654" t="s">
        <v>76</v>
      </c>
      <c r="N17" s="654" t="s">
        <v>76</v>
      </c>
      <c r="O17" s="654" t="s">
        <v>76</v>
      </c>
      <c r="P17" s="654" t="s">
        <v>76</v>
      </c>
      <c r="Q17" s="654" t="s">
        <v>76</v>
      </c>
      <c r="R17" s="654" t="s">
        <v>76</v>
      </c>
      <c r="S17" s="654" t="s">
        <v>76</v>
      </c>
      <c r="T17" s="654" t="s">
        <v>76</v>
      </c>
      <c r="U17" s="654" t="s">
        <v>76</v>
      </c>
      <c r="V17" s="654" t="s">
        <v>76</v>
      </c>
      <c r="W17" s="654" t="s">
        <v>76</v>
      </c>
      <c r="X17" s="654" t="s">
        <v>76</v>
      </c>
      <c r="Y17" s="470" t="str">
        <f t="shared" si="1"/>
        <v>Gerai</v>
      </c>
    </row>
    <row r="18" spans="1:25" x14ac:dyDescent="0.3">
      <c r="A18" t="s">
        <v>115</v>
      </c>
      <c r="B18" s="655" t="s">
        <v>43</v>
      </c>
      <c r="C18" s="656">
        <f>'7'!C17</f>
        <v>0</v>
      </c>
      <c r="D18" s="657">
        <f t="shared" si="0"/>
        <v>0</v>
      </c>
      <c r="E18" s="654" t="s">
        <v>76</v>
      </c>
      <c r="F18" s="654" t="s">
        <v>76</v>
      </c>
      <c r="G18" s="654" t="s">
        <v>76</v>
      </c>
      <c r="H18" s="654" t="s">
        <v>76</v>
      </c>
      <c r="I18" s="654" t="s">
        <v>76</v>
      </c>
      <c r="J18" s="654" t="s">
        <v>76</v>
      </c>
      <c r="K18" s="654" t="s">
        <v>76</v>
      </c>
      <c r="L18" s="654" t="s">
        <v>76</v>
      </c>
      <c r="M18" s="654" t="s">
        <v>76</v>
      </c>
      <c r="N18" s="654" t="s">
        <v>76</v>
      </c>
      <c r="O18" s="654" t="s">
        <v>76</v>
      </c>
      <c r="P18" s="654" t="s">
        <v>76</v>
      </c>
      <c r="Q18" s="654" t="s">
        <v>76</v>
      </c>
      <c r="R18" s="654" t="s">
        <v>76</v>
      </c>
      <c r="S18" s="654" t="s">
        <v>76</v>
      </c>
      <c r="T18" s="654" t="s">
        <v>76</v>
      </c>
      <c r="U18" s="654" t="s">
        <v>76</v>
      </c>
      <c r="V18" s="654" t="s">
        <v>76</v>
      </c>
      <c r="W18" s="654" t="s">
        <v>76</v>
      </c>
      <c r="X18" s="654" t="s">
        <v>76</v>
      </c>
      <c r="Y18" s="470" t="str">
        <f t="shared" si="1"/>
        <v>Gerai</v>
      </c>
    </row>
    <row r="19" spans="1:25" x14ac:dyDescent="0.3">
      <c r="A19" t="s">
        <v>116</v>
      </c>
      <c r="B19" s="655" t="s">
        <v>44</v>
      </c>
      <c r="C19" s="656">
        <f>'7'!C18</f>
        <v>0</v>
      </c>
      <c r="D19" s="657">
        <f t="shared" si="0"/>
        <v>0</v>
      </c>
      <c r="E19" s="654" t="s">
        <v>76</v>
      </c>
      <c r="F19" s="654" t="s">
        <v>76</v>
      </c>
      <c r="G19" s="654" t="s">
        <v>76</v>
      </c>
      <c r="H19" s="654" t="s">
        <v>76</v>
      </c>
      <c r="I19" s="654" t="s">
        <v>76</v>
      </c>
      <c r="J19" s="654" t="s">
        <v>76</v>
      </c>
      <c r="K19" s="654" t="s">
        <v>76</v>
      </c>
      <c r="L19" s="654" t="s">
        <v>76</v>
      </c>
      <c r="M19" s="654" t="s">
        <v>76</v>
      </c>
      <c r="N19" s="654" t="s">
        <v>76</v>
      </c>
      <c r="O19" s="654" t="s">
        <v>76</v>
      </c>
      <c r="P19" s="654" t="s">
        <v>76</v>
      </c>
      <c r="Q19" s="654" t="s">
        <v>76</v>
      </c>
      <c r="R19" s="654" t="s">
        <v>76</v>
      </c>
      <c r="S19" s="654" t="s">
        <v>76</v>
      </c>
      <c r="T19" s="654" t="s">
        <v>76</v>
      </c>
      <c r="U19" s="654" t="s">
        <v>76</v>
      </c>
      <c r="V19" s="654" t="s">
        <v>76</v>
      </c>
      <c r="W19" s="654" t="s">
        <v>76</v>
      </c>
      <c r="X19" s="654" t="s">
        <v>76</v>
      </c>
      <c r="Y19" s="470" t="str">
        <f t="shared" si="1"/>
        <v>Gerai</v>
      </c>
    </row>
    <row r="20" spans="1:25" x14ac:dyDescent="0.3">
      <c r="A20" t="s">
        <v>117</v>
      </c>
      <c r="B20" s="655" t="s">
        <v>45</v>
      </c>
      <c r="C20" s="656">
        <f>'7'!C19</f>
        <v>0</v>
      </c>
      <c r="D20" s="657">
        <f t="shared" si="0"/>
        <v>0</v>
      </c>
      <c r="E20" s="654" t="s">
        <v>76</v>
      </c>
      <c r="F20" s="654" t="s">
        <v>76</v>
      </c>
      <c r="G20" s="654" t="s">
        <v>76</v>
      </c>
      <c r="H20" s="654" t="s">
        <v>76</v>
      </c>
      <c r="I20" s="654" t="s">
        <v>76</v>
      </c>
      <c r="J20" s="654" t="s">
        <v>76</v>
      </c>
      <c r="K20" s="654" t="s">
        <v>76</v>
      </c>
      <c r="L20" s="654" t="s">
        <v>76</v>
      </c>
      <c r="M20" s="654" t="s">
        <v>76</v>
      </c>
      <c r="N20" s="654" t="s">
        <v>76</v>
      </c>
      <c r="O20" s="654" t="s">
        <v>76</v>
      </c>
      <c r="P20" s="654" t="s">
        <v>76</v>
      </c>
      <c r="Q20" s="654" t="s">
        <v>76</v>
      </c>
      <c r="R20" s="654" t="s">
        <v>76</v>
      </c>
      <c r="S20" s="654" t="s">
        <v>76</v>
      </c>
      <c r="T20" s="654" t="s">
        <v>76</v>
      </c>
      <c r="U20" s="654" t="s">
        <v>76</v>
      </c>
      <c r="V20" s="654" t="s">
        <v>76</v>
      </c>
      <c r="W20" s="654" t="s">
        <v>76</v>
      </c>
      <c r="X20" s="654" t="s">
        <v>76</v>
      </c>
      <c r="Y20" s="470" t="str">
        <f t="shared" si="1"/>
        <v>Gerai</v>
      </c>
    </row>
    <row r="21" spans="1:25" x14ac:dyDescent="0.3">
      <c r="A21" t="s">
        <v>118</v>
      </c>
      <c r="B21" s="655" t="s">
        <v>46</v>
      </c>
      <c r="C21" s="656">
        <f>'7'!C20</f>
        <v>0</v>
      </c>
      <c r="D21" s="657">
        <f t="shared" si="0"/>
        <v>0</v>
      </c>
      <c r="E21" s="654" t="s">
        <v>76</v>
      </c>
      <c r="F21" s="654" t="s">
        <v>76</v>
      </c>
      <c r="G21" s="654" t="s">
        <v>76</v>
      </c>
      <c r="H21" s="654" t="s">
        <v>76</v>
      </c>
      <c r="I21" s="654" t="s">
        <v>76</v>
      </c>
      <c r="J21" s="654" t="s">
        <v>76</v>
      </c>
      <c r="K21" s="654" t="s">
        <v>76</v>
      </c>
      <c r="L21" s="654" t="s">
        <v>76</v>
      </c>
      <c r="M21" s="654" t="s">
        <v>76</v>
      </c>
      <c r="N21" s="654" t="s">
        <v>76</v>
      </c>
      <c r="O21" s="654" t="s">
        <v>76</v>
      </c>
      <c r="P21" s="654" t="s">
        <v>76</v>
      </c>
      <c r="Q21" s="654" t="s">
        <v>76</v>
      </c>
      <c r="R21" s="654" t="s">
        <v>76</v>
      </c>
      <c r="S21" s="654" t="s">
        <v>76</v>
      </c>
      <c r="T21" s="654" t="s">
        <v>76</v>
      </c>
      <c r="U21" s="654" t="s">
        <v>76</v>
      </c>
      <c r="V21" s="654" t="s">
        <v>76</v>
      </c>
      <c r="W21" s="654" t="s">
        <v>76</v>
      </c>
      <c r="X21" s="654" t="s">
        <v>76</v>
      </c>
      <c r="Y21" s="470" t="str">
        <f t="shared" si="1"/>
        <v>Gerai</v>
      </c>
    </row>
    <row r="22" spans="1:25" x14ac:dyDescent="0.3">
      <c r="A22" t="s">
        <v>119</v>
      </c>
      <c r="B22" s="655" t="s">
        <v>47</v>
      </c>
      <c r="C22" s="656">
        <f>'7'!C21</f>
        <v>0</v>
      </c>
      <c r="D22" s="657">
        <f t="shared" si="0"/>
        <v>0</v>
      </c>
      <c r="E22" s="654" t="s">
        <v>76</v>
      </c>
      <c r="F22" s="654" t="s">
        <v>76</v>
      </c>
      <c r="G22" s="654" t="s">
        <v>76</v>
      </c>
      <c r="H22" s="654" t="s">
        <v>76</v>
      </c>
      <c r="I22" s="654" t="s">
        <v>76</v>
      </c>
      <c r="J22" s="654" t="s">
        <v>76</v>
      </c>
      <c r="K22" s="654" t="s">
        <v>76</v>
      </c>
      <c r="L22" s="654" t="s">
        <v>76</v>
      </c>
      <c r="M22" s="654" t="s">
        <v>76</v>
      </c>
      <c r="N22" s="654" t="s">
        <v>76</v>
      </c>
      <c r="O22" s="654" t="s">
        <v>76</v>
      </c>
      <c r="P22" s="654" t="s">
        <v>76</v>
      </c>
      <c r="Q22" s="654" t="s">
        <v>76</v>
      </c>
      <c r="R22" s="654" t="s">
        <v>76</v>
      </c>
      <c r="S22" s="654" t="s">
        <v>76</v>
      </c>
      <c r="T22" s="654" t="s">
        <v>76</v>
      </c>
      <c r="U22" s="654" t="s">
        <v>76</v>
      </c>
      <c r="V22" s="654" t="s">
        <v>76</v>
      </c>
      <c r="W22" s="654" t="s">
        <v>76</v>
      </c>
      <c r="X22" s="654" t="s">
        <v>76</v>
      </c>
      <c r="Y22" s="470" t="str">
        <f t="shared" si="1"/>
        <v>Gerai</v>
      </c>
    </row>
    <row r="23" spans="1:25" x14ac:dyDescent="0.3">
      <c r="A23" t="s">
        <v>120</v>
      </c>
      <c r="B23" s="655" t="s">
        <v>48</v>
      </c>
      <c r="C23" s="656">
        <f>'7'!C22</f>
        <v>0</v>
      </c>
      <c r="D23" s="657">
        <f t="shared" si="0"/>
        <v>0</v>
      </c>
      <c r="E23" s="654" t="s">
        <v>76</v>
      </c>
      <c r="F23" s="654" t="s">
        <v>76</v>
      </c>
      <c r="G23" s="654" t="s">
        <v>76</v>
      </c>
      <c r="H23" s="654" t="s">
        <v>76</v>
      </c>
      <c r="I23" s="654" t="s">
        <v>76</v>
      </c>
      <c r="J23" s="654" t="s">
        <v>76</v>
      </c>
      <c r="K23" s="654" t="s">
        <v>76</v>
      </c>
      <c r="L23" s="654" t="s">
        <v>76</v>
      </c>
      <c r="M23" s="654" t="s">
        <v>76</v>
      </c>
      <c r="N23" s="654" t="s">
        <v>76</v>
      </c>
      <c r="O23" s="654" t="s">
        <v>76</v>
      </c>
      <c r="P23" s="654" t="s">
        <v>76</v>
      </c>
      <c r="Q23" s="654" t="s">
        <v>76</v>
      </c>
      <c r="R23" s="654" t="s">
        <v>76</v>
      </c>
      <c r="S23" s="654" t="s">
        <v>76</v>
      </c>
      <c r="T23" s="654" t="s">
        <v>76</v>
      </c>
      <c r="U23" s="654" t="s">
        <v>76</v>
      </c>
      <c r="V23" s="654" t="s">
        <v>76</v>
      </c>
      <c r="W23" s="654" t="s">
        <v>76</v>
      </c>
      <c r="X23" s="654" t="s">
        <v>76</v>
      </c>
      <c r="Y23" s="470" t="str">
        <f t="shared" si="1"/>
        <v>Gerai</v>
      </c>
    </row>
    <row r="24" spans="1:25" x14ac:dyDescent="0.3">
      <c r="A24" t="s">
        <v>121</v>
      </c>
      <c r="B24" s="655" t="s">
        <v>49</v>
      </c>
      <c r="C24" s="656">
        <f>'7'!C23</f>
        <v>0</v>
      </c>
      <c r="D24" s="657">
        <f t="shared" si="0"/>
        <v>0</v>
      </c>
      <c r="E24" s="654" t="s">
        <v>76</v>
      </c>
      <c r="F24" s="654" t="s">
        <v>76</v>
      </c>
      <c r="G24" s="654" t="s">
        <v>76</v>
      </c>
      <c r="H24" s="654" t="s">
        <v>76</v>
      </c>
      <c r="I24" s="654" t="s">
        <v>76</v>
      </c>
      <c r="J24" s="654" t="s">
        <v>76</v>
      </c>
      <c r="K24" s="654" t="s">
        <v>76</v>
      </c>
      <c r="L24" s="654" t="s">
        <v>76</v>
      </c>
      <c r="M24" s="654" t="s">
        <v>76</v>
      </c>
      <c r="N24" s="654" t="s">
        <v>76</v>
      </c>
      <c r="O24" s="654" t="s">
        <v>76</v>
      </c>
      <c r="P24" s="654" t="s">
        <v>76</v>
      </c>
      <c r="Q24" s="654" t="s">
        <v>76</v>
      </c>
      <c r="R24" s="654" t="s">
        <v>76</v>
      </c>
      <c r="S24" s="654" t="s">
        <v>76</v>
      </c>
      <c r="T24" s="654" t="s">
        <v>76</v>
      </c>
      <c r="U24" s="654" t="s">
        <v>76</v>
      </c>
      <c r="V24" s="654" t="s">
        <v>76</v>
      </c>
      <c r="W24" s="654" t="s">
        <v>76</v>
      </c>
      <c r="X24" s="654" t="s">
        <v>76</v>
      </c>
      <c r="Y24" s="470" t="str">
        <f t="shared" si="1"/>
        <v>Gerai</v>
      </c>
    </row>
    <row r="25" spans="1:25" x14ac:dyDescent="0.3">
      <c r="A25" t="s">
        <v>122</v>
      </c>
      <c r="B25" s="655" t="s">
        <v>50</v>
      </c>
      <c r="C25" s="656">
        <f>'7'!C24</f>
        <v>0</v>
      </c>
      <c r="D25" s="657">
        <f t="shared" si="0"/>
        <v>0</v>
      </c>
      <c r="E25" s="654" t="s">
        <v>76</v>
      </c>
      <c r="F25" s="654" t="s">
        <v>76</v>
      </c>
      <c r="G25" s="654" t="s">
        <v>76</v>
      </c>
      <c r="H25" s="654" t="s">
        <v>76</v>
      </c>
      <c r="I25" s="654" t="s">
        <v>76</v>
      </c>
      <c r="J25" s="654" t="s">
        <v>76</v>
      </c>
      <c r="K25" s="654" t="s">
        <v>76</v>
      </c>
      <c r="L25" s="654" t="s">
        <v>76</v>
      </c>
      <c r="M25" s="654" t="s">
        <v>76</v>
      </c>
      <c r="N25" s="654" t="s">
        <v>76</v>
      </c>
      <c r="O25" s="654" t="s">
        <v>76</v>
      </c>
      <c r="P25" s="654" t="s">
        <v>76</v>
      </c>
      <c r="Q25" s="654" t="s">
        <v>76</v>
      </c>
      <c r="R25" s="654" t="s">
        <v>76</v>
      </c>
      <c r="S25" s="654" t="s">
        <v>76</v>
      </c>
      <c r="T25" s="654" t="s">
        <v>76</v>
      </c>
      <c r="U25" s="654" t="s">
        <v>76</v>
      </c>
      <c r="V25" s="654" t="s">
        <v>76</v>
      </c>
      <c r="W25" s="654" t="s">
        <v>76</v>
      </c>
      <c r="X25" s="654" t="s">
        <v>76</v>
      </c>
      <c r="Y25" s="470" t="str">
        <f t="shared" si="1"/>
        <v>Gerai</v>
      </c>
    </row>
    <row r="26" spans="1:25" x14ac:dyDescent="0.3">
      <c r="A26" t="s">
        <v>123</v>
      </c>
      <c r="B26" s="655" t="s">
        <v>51</v>
      </c>
      <c r="C26" s="656">
        <f>'7'!C25</f>
        <v>0</v>
      </c>
      <c r="D26" s="657">
        <f t="shared" si="0"/>
        <v>0</v>
      </c>
      <c r="E26" s="654" t="s">
        <v>76</v>
      </c>
      <c r="F26" s="654" t="s">
        <v>76</v>
      </c>
      <c r="G26" s="654" t="s">
        <v>76</v>
      </c>
      <c r="H26" s="654" t="s">
        <v>76</v>
      </c>
      <c r="I26" s="654" t="s">
        <v>76</v>
      </c>
      <c r="J26" s="654" t="s">
        <v>76</v>
      </c>
      <c r="K26" s="654" t="s">
        <v>76</v>
      </c>
      <c r="L26" s="654" t="s">
        <v>76</v>
      </c>
      <c r="M26" s="654" t="s">
        <v>76</v>
      </c>
      <c r="N26" s="654" t="s">
        <v>76</v>
      </c>
      <c r="O26" s="654" t="s">
        <v>76</v>
      </c>
      <c r="P26" s="654" t="s">
        <v>76</v>
      </c>
      <c r="Q26" s="654" t="s">
        <v>76</v>
      </c>
      <c r="R26" s="654" t="s">
        <v>76</v>
      </c>
      <c r="S26" s="654" t="s">
        <v>76</v>
      </c>
      <c r="T26" s="654" t="s">
        <v>76</v>
      </c>
      <c r="U26" s="654" t="s">
        <v>76</v>
      </c>
      <c r="V26" s="654" t="s">
        <v>76</v>
      </c>
      <c r="W26" s="654" t="s">
        <v>76</v>
      </c>
      <c r="X26" s="654" t="s">
        <v>76</v>
      </c>
      <c r="Y26" s="470" t="str">
        <f t="shared" si="1"/>
        <v>Gerai</v>
      </c>
    </row>
    <row r="27" spans="1:25" x14ac:dyDescent="0.3">
      <c r="A27" t="s">
        <v>124</v>
      </c>
      <c r="B27" s="655" t="s">
        <v>52</v>
      </c>
      <c r="C27" s="656">
        <f>'7'!C26</f>
        <v>0</v>
      </c>
      <c r="D27" s="657">
        <f t="shared" si="0"/>
        <v>0</v>
      </c>
      <c r="E27" s="654" t="s">
        <v>76</v>
      </c>
      <c r="F27" s="654" t="s">
        <v>76</v>
      </c>
      <c r="G27" s="654" t="s">
        <v>76</v>
      </c>
      <c r="H27" s="654" t="s">
        <v>76</v>
      </c>
      <c r="I27" s="654" t="s">
        <v>76</v>
      </c>
      <c r="J27" s="654" t="s">
        <v>76</v>
      </c>
      <c r="K27" s="654" t="s">
        <v>76</v>
      </c>
      <c r="L27" s="654" t="s">
        <v>76</v>
      </c>
      <c r="M27" s="654" t="s">
        <v>76</v>
      </c>
      <c r="N27" s="654" t="s">
        <v>76</v>
      </c>
      <c r="O27" s="654" t="s">
        <v>76</v>
      </c>
      <c r="P27" s="654" t="s">
        <v>76</v>
      </c>
      <c r="Q27" s="654" t="s">
        <v>76</v>
      </c>
      <c r="R27" s="654" t="s">
        <v>76</v>
      </c>
      <c r="S27" s="654" t="s">
        <v>76</v>
      </c>
      <c r="T27" s="654" t="s">
        <v>76</v>
      </c>
      <c r="U27" s="654" t="s">
        <v>76</v>
      </c>
      <c r="V27" s="654" t="s">
        <v>76</v>
      </c>
      <c r="W27" s="654" t="s">
        <v>76</v>
      </c>
      <c r="X27" s="654" t="s">
        <v>76</v>
      </c>
      <c r="Y27" s="471" t="str">
        <f t="shared" si="1"/>
        <v>Gerai</v>
      </c>
    </row>
    <row r="30" spans="1:25" x14ac:dyDescent="0.3">
      <c r="B30"/>
      <c r="C30" s="604" t="s">
        <v>1494</v>
      </c>
    </row>
    <row r="31" spans="1:25" ht="86.4" x14ac:dyDescent="0.3">
      <c r="B31" s="1">
        <v>1</v>
      </c>
      <c r="C31" s="335" t="s">
        <v>1497</v>
      </c>
    </row>
    <row r="32" spans="1:25" x14ac:dyDescent="0.3">
      <c r="B32" s="1">
        <v>2</v>
      </c>
      <c r="C32" s="216" t="s">
        <v>1495</v>
      </c>
    </row>
    <row r="33" spans="2:3" ht="28.8" x14ac:dyDescent="0.3">
      <c r="B33" s="1">
        <v>3</v>
      </c>
      <c r="C33" s="335" t="s">
        <v>1498</v>
      </c>
    </row>
  </sheetData>
  <sheetProtection algorithmName="SHA-512" hashValue="Z+XmaXAnendsE8ps3/Vp+azL/h/ed7i42KIdbAA51tC5nGzJeR46JNWY6G18GfEzPCkx9Qyr2iibVIv7Sethvw==" saltValue="A2f1jkFN8pHfN4ylU3WnZw==" spinCount="100000" sheet="1" objects="1" scenarios="1"/>
  <mergeCells count="3">
    <mergeCell ref="B6:B7"/>
    <mergeCell ref="C6:C7"/>
    <mergeCell ref="D6:D7"/>
  </mergeCells>
  <phoneticPr fontId="8" type="noConversion"/>
  <pageMargins left="0.70866141732283472" right="0.70866141732283472" top="0.74803149606299213" bottom="0.74803149606299213" header="0.31496062992125984" footer="0.31496062992125984"/>
  <pageSetup paperSize="9" scale="73" orientation="landscape"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DFFF7672-B6AC-427C-86AC-20D5DD9C355E}">
          <x14:formula1>
            <xm:f>Sąrašai!$A$23:$A$24</xm:f>
          </x14:formula1>
          <xm:sqref>E8:X27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249977111117893"/>
  </sheetPr>
  <dimension ref="A1:W82"/>
  <sheetViews>
    <sheetView zoomScale="81" zoomScaleNormal="81" workbookViewId="0">
      <pane xSplit="3" ySplit="7" topLeftCell="F32" activePane="bottomRight" state="frozen"/>
      <selection pane="topRight"/>
      <selection pane="bottomLeft"/>
      <selection pane="bottomRight" activeCell="H32" sqref="H32"/>
    </sheetView>
  </sheetViews>
  <sheetFormatPr defaultColWidth="9.109375" defaultRowHeight="14.4" x14ac:dyDescent="0.3"/>
  <cols>
    <col min="1" max="1" width="8.6640625" style="115" customWidth="1"/>
    <col min="2" max="2" width="50.6640625" style="13" customWidth="1"/>
    <col min="3" max="3" width="50.6640625" style="14" customWidth="1"/>
    <col min="4" max="4" width="50.6640625" style="383" customWidth="1"/>
    <col min="5" max="23" width="50.6640625" style="114" customWidth="1"/>
    <col min="24" max="24" width="50.6640625" style="13" customWidth="1"/>
    <col min="25" max="16384" width="9.109375" style="13"/>
  </cols>
  <sheetData>
    <row r="1" spans="1:23" s="113" customFormat="1" ht="18" x14ac:dyDescent="0.3">
      <c r="A1" s="116" t="s">
        <v>187</v>
      </c>
      <c r="B1" s="116" t="s">
        <v>186</v>
      </c>
      <c r="C1" s="122"/>
      <c r="D1" s="116"/>
      <c r="E1" s="122"/>
      <c r="F1" s="116"/>
      <c r="G1" s="116"/>
      <c r="H1" s="116"/>
      <c r="I1" s="116"/>
      <c r="J1" s="116"/>
      <c r="K1" s="116"/>
      <c r="L1" s="116"/>
      <c r="M1" s="116"/>
      <c r="N1" s="116"/>
      <c r="O1" s="116"/>
      <c r="P1" s="116"/>
      <c r="Q1" s="116"/>
      <c r="R1" s="116"/>
      <c r="S1" s="116"/>
      <c r="T1" s="116"/>
      <c r="U1" s="116"/>
      <c r="V1" s="116"/>
      <c r="W1" s="116"/>
    </row>
    <row r="2" spans="1:23" customFormat="1" x14ac:dyDescent="0.3">
      <c r="C2" s="168"/>
      <c r="D2" s="158"/>
      <c r="E2" s="158"/>
      <c r="F2" s="158"/>
      <c r="G2" s="158"/>
      <c r="H2" s="158"/>
      <c r="I2" s="158"/>
      <c r="J2" s="158"/>
      <c r="K2" s="158"/>
      <c r="L2" s="158"/>
      <c r="M2" s="158"/>
      <c r="N2" s="158"/>
      <c r="O2" s="158"/>
      <c r="P2" s="158"/>
      <c r="Q2" s="158"/>
      <c r="R2" s="158"/>
      <c r="S2" s="158"/>
      <c r="T2" s="158"/>
      <c r="U2" s="158"/>
      <c r="V2" s="158"/>
      <c r="W2" s="158"/>
    </row>
    <row r="3" spans="1:23" x14ac:dyDescent="0.3">
      <c r="A3" s="1"/>
      <c r="B3" s="140" t="s">
        <v>1272</v>
      </c>
      <c r="C3" s="128"/>
      <c r="D3" s="385" t="str">
        <f>'1'!C8</f>
        <v>KAZL</v>
      </c>
    </row>
    <row r="4" spans="1:23" customFormat="1" x14ac:dyDescent="0.3">
      <c r="C4" s="168"/>
      <c r="D4" s="158"/>
      <c r="E4" s="158"/>
      <c r="F4" s="158"/>
      <c r="G4" s="158"/>
      <c r="H4" s="158"/>
      <c r="I4" s="158"/>
      <c r="J4" s="158"/>
      <c r="K4" s="158"/>
      <c r="L4" s="158"/>
      <c r="M4" s="158"/>
      <c r="N4" s="158"/>
      <c r="O4" s="158"/>
      <c r="P4" s="158"/>
      <c r="Q4" s="158"/>
      <c r="R4" s="158"/>
      <c r="S4" s="158"/>
      <c r="T4" s="158"/>
      <c r="U4" s="158"/>
      <c r="V4" s="158"/>
      <c r="W4" s="158"/>
    </row>
    <row r="5" spans="1:23" x14ac:dyDescent="0.3">
      <c r="A5" s="13"/>
      <c r="B5" s="259">
        <v>1</v>
      </c>
      <c r="C5" s="223" t="s">
        <v>1613</v>
      </c>
      <c r="D5" s="47">
        <v>2</v>
      </c>
      <c r="E5" s="47">
        <v>3</v>
      </c>
      <c r="F5" s="47">
        <v>4</v>
      </c>
      <c r="G5" s="47">
        <v>5</v>
      </c>
      <c r="H5" s="47">
        <v>6</v>
      </c>
      <c r="I5" s="47">
        <v>7</v>
      </c>
      <c r="J5" s="47">
        <v>8</v>
      </c>
      <c r="K5" s="47">
        <v>9</v>
      </c>
      <c r="L5" s="47">
        <v>10</v>
      </c>
      <c r="M5" s="47">
        <v>11</v>
      </c>
      <c r="N5" s="47">
        <v>12</v>
      </c>
      <c r="O5" s="47">
        <v>13</v>
      </c>
      <c r="P5" s="47">
        <v>14</v>
      </c>
      <c r="Q5" s="47">
        <v>15</v>
      </c>
      <c r="R5" s="47">
        <v>16</v>
      </c>
      <c r="S5" s="47">
        <v>17</v>
      </c>
      <c r="T5" s="47">
        <v>18</v>
      </c>
      <c r="U5" s="47">
        <v>19</v>
      </c>
      <c r="V5" s="47">
        <v>20</v>
      </c>
      <c r="W5" s="47">
        <v>21</v>
      </c>
    </row>
    <row r="6" spans="1:23" ht="129.6" x14ac:dyDescent="0.3">
      <c r="A6" s="13"/>
      <c r="B6" s="32"/>
      <c r="C6" s="312" t="s">
        <v>1509</v>
      </c>
      <c r="D6" s="117" t="s">
        <v>0</v>
      </c>
      <c r="E6" s="117" t="s">
        <v>1</v>
      </c>
      <c r="F6" s="117" t="s">
        <v>2</v>
      </c>
      <c r="G6" s="117" t="s">
        <v>3</v>
      </c>
      <c r="H6" s="117" t="s">
        <v>4</v>
      </c>
      <c r="I6" s="117" t="s">
        <v>5</v>
      </c>
      <c r="J6" s="117" t="s">
        <v>6</v>
      </c>
      <c r="K6" s="117" t="s">
        <v>7</v>
      </c>
      <c r="L6" s="117" t="s">
        <v>8</v>
      </c>
      <c r="M6" s="117" t="s">
        <v>9</v>
      </c>
      <c r="N6" s="117" t="s">
        <v>43</v>
      </c>
      <c r="O6" s="117" t="s">
        <v>44</v>
      </c>
      <c r="P6" s="117" t="s">
        <v>45</v>
      </c>
      <c r="Q6" s="117" t="s">
        <v>46</v>
      </c>
      <c r="R6" s="117" t="s">
        <v>47</v>
      </c>
      <c r="S6" s="117" t="s">
        <v>48</v>
      </c>
      <c r="T6" s="117" t="s">
        <v>49</v>
      </c>
      <c r="U6" s="117" t="s">
        <v>50</v>
      </c>
      <c r="V6" s="117" t="s">
        <v>51</v>
      </c>
      <c r="W6" s="117" t="s">
        <v>52</v>
      </c>
    </row>
    <row r="7" spans="1:23" x14ac:dyDescent="0.3">
      <c r="A7" s="2" t="s">
        <v>188</v>
      </c>
      <c r="B7" s="124" t="s">
        <v>20</v>
      </c>
      <c r="C7" s="335" t="s">
        <v>1319</v>
      </c>
      <c r="D7" s="141" t="str">
        <f>VLOOKUP(D6,'7'!$B$7:$C$26,2,FALSE)</f>
        <v>Verslo kūrimas ir plėtra</v>
      </c>
      <c r="E7" s="141" t="str">
        <f>VLOOKUP(E6,'7'!$B$7:$C$26,2,FALSE)</f>
        <v>Bendruomeninio verslo kūrimas ir plėtra</v>
      </c>
      <c r="F7" s="141" t="str">
        <f>VLOOKUP(F6,'7'!$B$7:$C$26,2,FALSE)</f>
        <v>Kaimų atnaujinimas ir plėtra</v>
      </c>
      <c r="G7" s="141" t="str">
        <f>VLOOKUP(G6,'7'!$B$7:$C$26,2,FALSE)</f>
        <v>Bendruomeniškumą skatinančios veiklos</v>
      </c>
      <c r="H7" s="141" t="str">
        <f>VLOOKUP(H6,'7'!$B$7:$C$26,2,FALSE)</f>
        <v>Tarptautinis VVG bendradarbiavimas</v>
      </c>
      <c r="I7" s="141">
        <f>VLOOKUP(I6,'7'!$B$7:$C$26,2,FALSE)</f>
        <v>0</v>
      </c>
      <c r="J7" s="141">
        <f>VLOOKUP(J6,'7'!$B$7:$C$26,2,FALSE)</f>
        <v>0</v>
      </c>
      <c r="K7" s="141">
        <f>VLOOKUP(K6,'7'!$B$7:$C$26,2,FALSE)</f>
        <v>0</v>
      </c>
      <c r="L7" s="141">
        <f>VLOOKUP(L6,'7'!$B$7:$C$26,2,FALSE)</f>
        <v>0</v>
      </c>
      <c r="M7" s="141">
        <f>VLOOKUP(M6,'7'!$B$7:$C$26,2,FALSE)</f>
        <v>0</v>
      </c>
      <c r="N7" s="141">
        <f>VLOOKUP(N6,'7'!$B$7:$C$26,2,FALSE)</f>
        <v>0</v>
      </c>
      <c r="O7" s="141">
        <f>VLOOKUP(O6,'7'!$B$7:$C$26,2,FALSE)</f>
        <v>0</v>
      </c>
      <c r="P7" s="141">
        <f>VLOOKUP(P6,'7'!$B$7:$C$26,2,FALSE)</f>
        <v>0</v>
      </c>
      <c r="Q7" s="141">
        <f>VLOOKUP(Q6,'7'!$B$7:$C$26,2,FALSE)</f>
        <v>0</v>
      </c>
      <c r="R7" s="141">
        <f>VLOOKUP(R6,'7'!$B$7:$C$26,2,FALSE)</f>
        <v>0</v>
      </c>
      <c r="S7" s="141">
        <f>VLOOKUP(S6,'7'!$B$7:$C$26,2,FALSE)</f>
        <v>0</v>
      </c>
      <c r="T7" s="141">
        <f>VLOOKUP(T6,'7'!$B$7:$C$26,2,FALSE)</f>
        <v>0</v>
      </c>
      <c r="U7" s="141">
        <f>VLOOKUP(U6,'7'!$B$7:$C$26,2,FALSE)</f>
        <v>0</v>
      </c>
      <c r="V7" s="141">
        <f>VLOOKUP(V6,'7'!$B$7:$C$26,2,FALSE)</f>
        <v>0</v>
      </c>
      <c r="W7" s="141">
        <f>VLOOKUP(W6,'7'!$B$7:$C$26,2,FALSE)</f>
        <v>0</v>
      </c>
    </row>
    <row r="8" spans="1:23" x14ac:dyDescent="0.3">
      <c r="A8" s="2" t="s">
        <v>189</v>
      </c>
      <c r="B8" s="125" t="s">
        <v>27</v>
      </c>
      <c r="C8" s="335" t="s">
        <v>1319</v>
      </c>
      <c r="D8" s="141" t="str">
        <f>VLOOKUP(D$6,'7'!$B$7:$D$26,3,FALSE)</f>
        <v>Ne žemės ūkio verslo kūrimas ir plėtra</v>
      </c>
      <c r="E8" s="141" t="str">
        <f>VLOOKUP(E$6,'7'!$B$7:$D$26,3,FALSE)</f>
        <v>Bendruomeninis verslas</v>
      </c>
      <c r="F8" s="141" t="str">
        <f>VLOOKUP(F$6,'7'!$B$7:$D$26,3,FALSE)</f>
        <v>Viešųjų paslaugų prieinamumo didinimas (ne pelno)</v>
      </c>
      <c r="G8" s="141" t="str">
        <f>VLOOKUP(G$6,'7'!$B$7:$D$26,3,FALSE)</f>
        <v>Veiklos projektai</v>
      </c>
      <c r="H8" s="141" t="str">
        <f>VLOOKUP(H$6,'7'!$B$7:$D$26,3,FALSE)</f>
        <v>Tarptautinis VVG bendradarbiavimas</v>
      </c>
      <c r="I8" s="141">
        <f>VLOOKUP(I$6,'7'!$B$7:$D$26,3,FALSE)</f>
        <v>0</v>
      </c>
      <c r="J8" s="141">
        <f>VLOOKUP(J$6,'7'!$B$7:$D$26,3,FALSE)</f>
        <v>0</v>
      </c>
      <c r="K8" s="141">
        <f>VLOOKUP(K$6,'7'!$B$7:$D$26,3,FALSE)</f>
        <v>0</v>
      </c>
      <c r="L8" s="141">
        <f>VLOOKUP(L$6,'7'!$B$7:$D$26,3,FALSE)</f>
        <v>0</v>
      </c>
      <c r="M8" s="141">
        <f>VLOOKUP(M$6,'7'!$B$7:$D$26,3,FALSE)</f>
        <v>0</v>
      </c>
      <c r="N8" s="141">
        <f>VLOOKUP(N$6,'7'!$B$7:$D$26,3,FALSE)</f>
        <v>0</v>
      </c>
      <c r="O8" s="141">
        <f>VLOOKUP(O$6,'7'!$B$7:$D$26,3,FALSE)</f>
        <v>0</v>
      </c>
      <c r="P8" s="141">
        <f>VLOOKUP(P$6,'7'!$B$7:$D$26,3,FALSE)</f>
        <v>0</v>
      </c>
      <c r="Q8" s="141">
        <f>VLOOKUP(Q$6,'7'!$B$7:$D$26,3,FALSE)</f>
        <v>0</v>
      </c>
      <c r="R8" s="141">
        <f>VLOOKUP(R$6,'7'!$B$7:$D$26,3,FALSE)</f>
        <v>0</v>
      </c>
      <c r="S8" s="141">
        <f>VLOOKUP(S$6,'7'!$B$7:$D$26,3,FALSE)</f>
        <v>0</v>
      </c>
      <c r="T8" s="141">
        <f>VLOOKUP(T$6,'7'!$B$7:$D$26,3,FALSE)</f>
        <v>0</v>
      </c>
      <c r="U8" s="141">
        <f>VLOOKUP(U$6,'7'!$B$7:$D$26,3,FALSE)</f>
        <v>0</v>
      </c>
      <c r="V8" s="141">
        <f>VLOOKUP(V$6,'7'!$B$7:$D$26,3,FALSE)</f>
        <v>0</v>
      </c>
      <c r="W8" s="141">
        <f>VLOOKUP(W$6,'7'!$B$7:$D$26,3,FALSE)</f>
        <v>0</v>
      </c>
    </row>
    <row r="9" spans="1:23" x14ac:dyDescent="0.3">
      <c r="A9" s="2" t="s">
        <v>190</v>
      </c>
      <c r="B9" s="125" t="s">
        <v>138</v>
      </c>
      <c r="C9" s="335" t="s">
        <v>1320</v>
      </c>
      <c r="D9" s="141">
        <f>VLOOKUP(D$6,'9'!$B$8:$D$27,3,FALSE)</f>
        <v>2</v>
      </c>
      <c r="E9" s="141">
        <f>VLOOKUP(E$6,'9'!$B$8:$D$27,3,FALSE)</f>
        <v>2</v>
      </c>
      <c r="F9" s="141">
        <f>VLOOKUP(F$6,'9'!$B$8:$D$27,3,FALSE)</f>
        <v>1</v>
      </c>
      <c r="G9" s="141">
        <f>VLOOKUP(G$6,'9'!$B$8:$D$27,3,FALSE)</f>
        <v>2</v>
      </c>
      <c r="H9" s="141">
        <f>VLOOKUP(H$6,'9'!$B$8:$D$27,3,FALSE)</f>
        <v>2</v>
      </c>
      <c r="I9" s="141">
        <f>VLOOKUP(I$6,'9'!$B$8:$D$27,3,FALSE)</f>
        <v>0</v>
      </c>
      <c r="J9" s="141">
        <f>VLOOKUP(J$6,'9'!$B$8:$D$27,3,FALSE)</f>
        <v>0</v>
      </c>
      <c r="K9" s="141">
        <f>VLOOKUP(K$6,'9'!$B$8:$D$27,3,FALSE)</f>
        <v>0</v>
      </c>
      <c r="L9" s="141">
        <f>VLOOKUP(L$6,'9'!$B$8:$D$27,3,FALSE)</f>
        <v>0</v>
      </c>
      <c r="M9" s="141">
        <f>VLOOKUP(M$6,'9'!$B$8:$D$27,3,FALSE)</f>
        <v>0</v>
      </c>
      <c r="N9" s="141">
        <f>VLOOKUP(N$6,'9'!$B$8:$D$27,3,FALSE)</f>
        <v>0</v>
      </c>
      <c r="O9" s="141">
        <f>VLOOKUP(O$6,'9'!$B$8:$D$27,3,FALSE)</f>
        <v>0</v>
      </c>
      <c r="P9" s="141">
        <f>VLOOKUP(P$6,'9'!$B$8:$D$27,3,FALSE)</f>
        <v>0</v>
      </c>
      <c r="Q9" s="141">
        <f>VLOOKUP(Q$6,'9'!$B$8:$D$27,3,FALSE)</f>
        <v>0</v>
      </c>
      <c r="R9" s="141">
        <f>VLOOKUP(R$6,'9'!$B$8:$D$27,3,FALSE)</f>
        <v>0</v>
      </c>
      <c r="S9" s="141">
        <f>VLOOKUP(S$6,'9'!$B$8:$D$27,3,FALSE)</f>
        <v>0</v>
      </c>
      <c r="T9" s="141">
        <f>VLOOKUP(T$6,'9'!$B$8:$D$27,3,FALSE)</f>
        <v>0</v>
      </c>
      <c r="U9" s="141">
        <f>VLOOKUP(U$6,'9'!$B$8:$D$27,3,FALSE)</f>
        <v>0</v>
      </c>
      <c r="V9" s="141">
        <f>VLOOKUP(V$6,'9'!$B$8:$D$27,3,FALSE)</f>
        <v>0</v>
      </c>
      <c r="W9" s="141">
        <f>VLOOKUP(W$6,'9'!$B$8:$D$27,3,FALSE)</f>
        <v>0</v>
      </c>
    </row>
    <row r="10" spans="1:23" x14ac:dyDescent="0.3">
      <c r="A10" s="2" t="s">
        <v>191</v>
      </c>
      <c r="B10" s="125" t="s">
        <v>498</v>
      </c>
      <c r="C10" s="335" t="s">
        <v>1321</v>
      </c>
      <c r="D10" s="141">
        <f>VLOOKUP(D$6,'8'!$B$7:$D$26,3,FALSE)</f>
        <v>2</v>
      </c>
      <c r="E10" s="141">
        <f>VLOOKUP(E$6,'8'!$B$7:$D$26,3,FALSE)</f>
        <v>2</v>
      </c>
      <c r="F10" s="141">
        <f>VLOOKUP(F$6,'8'!$B$7:$D$26,3,FALSE)</f>
        <v>2</v>
      </c>
      <c r="G10" s="141">
        <f>VLOOKUP(G$6,'8'!$B$7:$D$26,3,FALSE)</f>
        <v>2</v>
      </c>
      <c r="H10" s="141">
        <f>VLOOKUP(H$6,'8'!$B$7:$D$26,3,FALSE)</f>
        <v>2</v>
      </c>
      <c r="I10" s="141">
        <f>VLOOKUP(I$6,'8'!$B$7:$D$26,3,FALSE)</f>
        <v>0</v>
      </c>
      <c r="J10" s="141">
        <f>VLOOKUP(J$6,'8'!$B$7:$D$26,3,FALSE)</f>
        <v>0</v>
      </c>
      <c r="K10" s="141">
        <f>VLOOKUP(K$6,'8'!$B$7:$D$26,3,FALSE)</f>
        <v>0</v>
      </c>
      <c r="L10" s="141">
        <f>VLOOKUP(L$6,'8'!$B$7:$D$26,3,FALSE)</f>
        <v>0</v>
      </c>
      <c r="M10" s="141">
        <f>VLOOKUP(M$6,'8'!$B$7:$D$26,3,FALSE)</f>
        <v>0</v>
      </c>
      <c r="N10" s="141">
        <f>VLOOKUP(N$6,'8'!$B$7:$D$26,3,FALSE)</f>
        <v>0</v>
      </c>
      <c r="O10" s="141">
        <f>VLOOKUP(O$6,'8'!$B$7:$D$26,3,FALSE)</f>
        <v>0</v>
      </c>
      <c r="P10" s="141">
        <f>VLOOKUP(P$6,'8'!$B$7:$D$26,3,FALSE)</f>
        <v>0</v>
      </c>
      <c r="Q10" s="141">
        <f>VLOOKUP(Q$6,'8'!$B$7:$D$26,3,FALSE)</f>
        <v>0</v>
      </c>
      <c r="R10" s="141">
        <f>VLOOKUP(R$6,'8'!$B$7:$D$26,3,FALSE)</f>
        <v>0</v>
      </c>
      <c r="S10" s="141">
        <f>VLOOKUP(S$6,'8'!$B$7:$D$26,3,FALSE)</f>
        <v>0</v>
      </c>
      <c r="T10" s="141">
        <f>VLOOKUP(T$6,'8'!$B$7:$D$26,3,FALSE)</f>
        <v>0</v>
      </c>
      <c r="U10" s="141">
        <f>VLOOKUP(U$6,'8'!$B$7:$D$26,3,FALSE)</f>
        <v>0</v>
      </c>
      <c r="V10" s="141">
        <f>VLOOKUP(V$6,'8'!$B$7:$D$26,3,FALSE)</f>
        <v>0</v>
      </c>
      <c r="W10" s="141">
        <f>VLOOKUP(W$6,'8'!$B$7:$D$26,3,FALSE)</f>
        <v>0</v>
      </c>
    </row>
    <row r="11" spans="1:23" ht="115.2" x14ac:dyDescent="0.3">
      <c r="A11" s="2" t="s">
        <v>192</v>
      </c>
      <c r="B11" s="125" t="s">
        <v>499</v>
      </c>
      <c r="C11" s="500" t="s">
        <v>1513</v>
      </c>
      <c r="D11" s="587" t="s">
        <v>381</v>
      </c>
      <c r="E11" s="587" t="s">
        <v>381</v>
      </c>
      <c r="F11" s="587" t="s">
        <v>381</v>
      </c>
      <c r="G11" s="587" t="s">
        <v>381</v>
      </c>
      <c r="H11" s="587" t="s">
        <v>381</v>
      </c>
      <c r="I11" s="587" t="s">
        <v>1097</v>
      </c>
      <c r="J11" s="587" t="s">
        <v>1097</v>
      </c>
      <c r="K11" s="587" t="s">
        <v>1097</v>
      </c>
      <c r="L11" s="587" t="s">
        <v>1097</v>
      </c>
      <c r="M11" s="587" t="s">
        <v>1097</v>
      </c>
      <c r="N11" s="587" t="s">
        <v>1097</v>
      </c>
      <c r="O11" s="587" t="s">
        <v>1097</v>
      </c>
      <c r="P11" s="587" t="s">
        <v>1097</v>
      </c>
      <c r="Q11" s="587" t="s">
        <v>1097</v>
      </c>
      <c r="R11" s="587" t="s">
        <v>1097</v>
      </c>
      <c r="S11" s="587" t="s">
        <v>1097</v>
      </c>
      <c r="T11" s="587" t="s">
        <v>1097</v>
      </c>
      <c r="U11" s="587" t="s">
        <v>1097</v>
      </c>
      <c r="V11" s="587" t="s">
        <v>1097</v>
      </c>
      <c r="W11" s="587" t="s">
        <v>1097</v>
      </c>
    </row>
    <row r="12" spans="1:23" ht="43.2" x14ac:dyDescent="0.3">
      <c r="A12" s="2" t="s">
        <v>193</v>
      </c>
      <c r="B12" s="127" t="s">
        <v>1266</v>
      </c>
      <c r="C12" s="335" t="s">
        <v>1524</v>
      </c>
      <c r="D12" s="588" t="s">
        <v>77</v>
      </c>
      <c r="E12" s="587" t="s">
        <v>77</v>
      </c>
      <c r="F12" s="587" t="s">
        <v>77</v>
      </c>
      <c r="G12" s="587" t="s">
        <v>77</v>
      </c>
      <c r="H12" s="587" t="s">
        <v>77</v>
      </c>
      <c r="I12" s="587" t="s">
        <v>76</v>
      </c>
      <c r="J12" s="587" t="s">
        <v>76</v>
      </c>
      <c r="K12" s="587" t="s">
        <v>76</v>
      </c>
      <c r="L12" s="587" t="s">
        <v>76</v>
      </c>
      <c r="M12" s="587" t="s">
        <v>76</v>
      </c>
      <c r="N12" s="587" t="s">
        <v>76</v>
      </c>
      <c r="O12" s="587" t="s">
        <v>76</v>
      </c>
      <c r="P12" s="587" t="s">
        <v>76</v>
      </c>
      <c r="Q12" s="587" t="s">
        <v>76</v>
      </c>
      <c r="R12" s="587" t="s">
        <v>76</v>
      </c>
      <c r="S12" s="587" t="s">
        <v>76</v>
      </c>
      <c r="T12" s="587" t="s">
        <v>76</v>
      </c>
      <c r="U12" s="587" t="s">
        <v>76</v>
      </c>
      <c r="V12" s="587" t="s">
        <v>76</v>
      </c>
      <c r="W12" s="587" t="s">
        <v>76</v>
      </c>
    </row>
    <row r="13" spans="1:23" ht="43.2" x14ac:dyDescent="0.3">
      <c r="A13" s="2" t="s">
        <v>194</v>
      </c>
      <c r="B13" s="127" t="s">
        <v>1267</v>
      </c>
      <c r="C13" s="335" t="s">
        <v>1524</v>
      </c>
      <c r="D13" s="588" t="s">
        <v>76</v>
      </c>
      <c r="E13" s="587" t="s">
        <v>76</v>
      </c>
      <c r="F13" s="587" t="s">
        <v>76</v>
      </c>
      <c r="G13" s="587" t="s">
        <v>76</v>
      </c>
      <c r="H13" s="587" t="s">
        <v>76</v>
      </c>
      <c r="I13" s="587" t="s">
        <v>76</v>
      </c>
      <c r="J13" s="587" t="s">
        <v>76</v>
      </c>
      <c r="K13" s="587" t="s">
        <v>76</v>
      </c>
      <c r="L13" s="587" t="s">
        <v>76</v>
      </c>
      <c r="M13" s="587" t="s">
        <v>76</v>
      </c>
      <c r="N13" s="587" t="s">
        <v>76</v>
      </c>
      <c r="O13" s="587" t="s">
        <v>76</v>
      </c>
      <c r="P13" s="587" t="s">
        <v>76</v>
      </c>
      <c r="Q13" s="587" t="s">
        <v>76</v>
      </c>
      <c r="R13" s="587" t="s">
        <v>76</v>
      </c>
      <c r="S13" s="587" t="s">
        <v>76</v>
      </c>
      <c r="T13" s="587" t="s">
        <v>76</v>
      </c>
      <c r="U13" s="587" t="s">
        <v>76</v>
      </c>
      <c r="V13" s="587" t="s">
        <v>76</v>
      </c>
      <c r="W13" s="587" t="s">
        <v>76</v>
      </c>
    </row>
    <row r="14" spans="1:23" ht="43.2" x14ac:dyDescent="0.3">
      <c r="A14" s="2" t="s">
        <v>195</v>
      </c>
      <c r="B14" s="127" t="s">
        <v>1268</v>
      </c>
      <c r="C14" s="335" t="s">
        <v>1524</v>
      </c>
      <c r="D14" s="588" t="s">
        <v>76</v>
      </c>
      <c r="E14" s="587" t="s">
        <v>76</v>
      </c>
      <c r="F14" s="587" t="s">
        <v>76</v>
      </c>
      <c r="G14" s="587" t="s">
        <v>76</v>
      </c>
      <c r="H14" s="587" t="s">
        <v>76</v>
      </c>
      <c r="I14" s="587" t="s">
        <v>76</v>
      </c>
      <c r="J14" s="587" t="s">
        <v>76</v>
      </c>
      <c r="K14" s="587" t="s">
        <v>76</v>
      </c>
      <c r="L14" s="587" t="s">
        <v>76</v>
      </c>
      <c r="M14" s="587" t="s">
        <v>76</v>
      </c>
      <c r="N14" s="587" t="s">
        <v>76</v>
      </c>
      <c r="O14" s="587" t="s">
        <v>76</v>
      </c>
      <c r="P14" s="587" t="s">
        <v>76</v>
      </c>
      <c r="Q14" s="587" t="s">
        <v>76</v>
      </c>
      <c r="R14" s="587" t="s">
        <v>76</v>
      </c>
      <c r="S14" s="587" t="s">
        <v>76</v>
      </c>
      <c r="T14" s="587" t="s">
        <v>76</v>
      </c>
      <c r="U14" s="587" t="s">
        <v>76</v>
      </c>
      <c r="V14" s="587" t="s">
        <v>76</v>
      </c>
      <c r="W14" s="587" t="s">
        <v>76</v>
      </c>
    </row>
    <row r="15" spans="1:23" ht="43.2" x14ac:dyDescent="0.3">
      <c r="A15" s="2" t="s">
        <v>196</v>
      </c>
      <c r="B15" s="127" t="s">
        <v>1269</v>
      </c>
      <c r="C15" s="335" t="s">
        <v>1524</v>
      </c>
      <c r="D15" s="588" t="s">
        <v>76</v>
      </c>
      <c r="E15" s="587" t="s">
        <v>76</v>
      </c>
      <c r="F15" s="587" t="s">
        <v>76</v>
      </c>
      <c r="G15" s="587" t="s">
        <v>76</v>
      </c>
      <c r="H15" s="587" t="s">
        <v>76</v>
      </c>
      <c r="I15" s="587" t="s">
        <v>76</v>
      </c>
      <c r="J15" s="587" t="s">
        <v>76</v>
      </c>
      <c r="K15" s="587" t="s">
        <v>76</v>
      </c>
      <c r="L15" s="587" t="s">
        <v>76</v>
      </c>
      <c r="M15" s="587" t="s">
        <v>76</v>
      </c>
      <c r="N15" s="587" t="s">
        <v>76</v>
      </c>
      <c r="O15" s="587" t="s">
        <v>76</v>
      </c>
      <c r="P15" s="587" t="s">
        <v>76</v>
      </c>
      <c r="Q15" s="587" t="s">
        <v>76</v>
      </c>
      <c r="R15" s="587" t="s">
        <v>76</v>
      </c>
      <c r="S15" s="587" t="s">
        <v>76</v>
      </c>
      <c r="T15" s="587" t="s">
        <v>76</v>
      </c>
      <c r="U15" s="587" t="s">
        <v>76</v>
      </c>
      <c r="V15" s="587" t="s">
        <v>76</v>
      </c>
      <c r="W15" s="587" t="s">
        <v>76</v>
      </c>
    </row>
    <row r="16" spans="1:23" x14ac:dyDescent="0.3">
      <c r="A16" s="2" t="s">
        <v>94</v>
      </c>
      <c r="B16" s="126" t="s">
        <v>463</v>
      </c>
      <c r="C16" s="335" t="s">
        <v>1534</v>
      </c>
      <c r="D16" s="127"/>
      <c r="E16" s="127"/>
      <c r="F16" s="127"/>
      <c r="G16" s="127"/>
      <c r="H16" s="127"/>
      <c r="I16" s="127"/>
      <c r="J16" s="127"/>
      <c r="K16" s="127"/>
      <c r="L16" s="127"/>
      <c r="M16" s="127"/>
      <c r="N16" s="127"/>
      <c r="O16" s="127"/>
      <c r="P16" s="127"/>
      <c r="Q16" s="127"/>
      <c r="R16" s="127"/>
      <c r="S16" s="127"/>
      <c r="T16" s="127"/>
      <c r="U16" s="127"/>
      <c r="V16" s="127"/>
      <c r="W16" s="127"/>
    </row>
    <row r="17" spans="1:23" ht="259.2" x14ac:dyDescent="0.3">
      <c r="A17" s="2" t="s">
        <v>197</v>
      </c>
      <c r="B17" s="127" t="s">
        <v>501</v>
      </c>
      <c r="C17" s="335" t="s">
        <v>1526</v>
      </c>
      <c r="D17" s="145" t="s">
        <v>1845</v>
      </c>
      <c r="E17" s="145" t="s">
        <v>1844</v>
      </c>
      <c r="F17" s="145" t="s">
        <v>1843</v>
      </c>
      <c r="G17" s="145" t="s">
        <v>1842</v>
      </c>
      <c r="H17" s="145" t="s">
        <v>1812</v>
      </c>
      <c r="I17" s="145"/>
      <c r="J17" s="145"/>
      <c r="K17" s="145"/>
      <c r="L17" s="145"/>
      <c r="M17" s="145"/>
      <c r="N17" s="145"/>
      <c r="O17" s="145"/>
      <c r="P17" s="145"/>
      <c r="Q17" s="145"/>
      <c r="R17" s="145"/>
      <c r="S17" s="145"/>
      <c r="T17" s="145"/>
      <c r="U17" s="145"/>
      <c r="V17" s="145"/>
      <c r="W17" s="145"/>
    </row>
    <row r="18" spans="1:23" ht="115.2" x14ac:dyDescent="0.3">
      <c r="A18" s="2" t="s">
        <v>198</v>
      </c>
      <c r="B18" s="125" t="s">
        <v>500</v>
      </c>
      <c r="C18" s="361" t="s">
        <v>1527</v>
      </c>
      <c r="D18" s="145" t="s">
        <v>1827</v>
      </c>
      <c r="E18" s="145" t="s">
        <v>1828</v>
      </c>
      <c r="F18" s="145" t="s">
        <v>1829</v>
      </c>
      <c r="G18" s="145" t="s">
        <v>1846</v>
      </c>
      <c r="H18" s="145" t="s">
        <v>1773</v>
      </c>
      <c r="I18" s="145"/>
      <c r="J18" s="145"/>
      <c r="K18" s="145"/>
      <c r="L18" s="145"/>
      <c r="M18" s="145"/>
      <c r="N18" s="145"/>
      <c r="O18" s="145"/>
      <c r="P18" s="145"/>
      <c r="Q18" s="145"/>
      <c r="R18" s="145"/>
      <c r="S18" s="145"/>
      <c r="T18" s="145"/>
      <c r="U18" s="145"/>
      <c r="V18" s="145"/>
      <c r="W18" s="145"/>
    </row>
    <row r="19" spans="1:23" ht="115.2" x14ac:dyDescent="0.3">
      <c r="A19" s="2" t="s">
        <v>199</v>
      </c>
      <c r="B19" s="124" t="s">
        <v>460</v>
      </c>
      <c r="C19" s="335" t="s">
        <v>1528</v>
      </c>
      <c r="D19" s="145" t="s">
        <v>1803</v>
      </c>
      <c r="E19" s="145" t="s">
        <v>1803</v>
      </c>
      <c r="F19" s="145" t="s">
        <v>1803</v>
      </c>
      <c r="G19" s="145" t="s">
        <v>1804</v>
      </c>
      <c r="H19" s="145" t="s">
        <v>1805</v>
      </c>
      <c r="I19" s="145"/>
      <c r="J19" s="145"/>
      <c r="K19" s="145"/>
      <c r="L19" s="145"/>
      <c r="M19" s="145"/>
      <c r="N19" s="145"/>
      <c r="O19" s="145"/>
      <c r="P19" s="145"/>
      <c r="Q19" s="145"/>
      <c r="R19" s="145"/>
      <c r="S19" s="145"/>
      <c r="T19" s="145"/>
      <c r="U19" s="145"/>
      <c r="V19" s="145"/>
      <c r="W19" s="145"/>
    </row>
    <row r="20" spans="1:23" ht="115.2" x14ac:dyDescent="0.3">
      <c r="A20" s="2" t="s">
        <v>200</v>
      </c>
      <c r="B20" s="124" t="s">
        <v>461</v>
      </c>
      <c r="C20" s="335" t="s">
        <v>1529</v>
      </c>
      <c r="D20" s="145" t="s">
        <v>1718</v>
      </c>
      <c r="E20" s="145" t="s">
        <v>1718</v>
      </c>
      <c r="F20" s="145" t="s">
        <v>1719</v>
      </c>
      <c r="G20" s="145" t="s">
        <v>1718</v>
      </c>
      <c r="H20" s="145" t="s">
        <v>1718</v>
      </c>
      <c r="I20" s="145"/>
      <c r="J20" s="145"/>
      <c r="K20" s="145"/>
      <c r="L20" s="145"/>
      <c r="M20" s="145"/>
      <c r="N20" s="145"/>
      <c r="O20" s="145"/>
      <c r="P20" s="145"/>
      <c r="Q20" s="145"/>
      <c r="R20" s="145"/>
      <c r="S20" s="145"/>
      <c r="T20" s="145"/>
      <c r="U20" s="145"/>
      <c r="V20" s="145"/>
      <c r="W20" s="145"/>
    </row>
    <row r="21" spans="1:23" ht="115.2" x14ac:dyDescent="0.3">
      <c r="A21" s="2" t="s">
        <v>201</v>
      </c>
      <c r="B21" s="124" t="s">
        <v>462</v>
      </c>
      <c r="C21" s="335" t="s">
        <v>1532</v>
      </c>
      <c r="D21" s="145" t="s">
        <v>1718</v>
      </c>
      <c r="E21" s="145" t="s">
        <v>1718</v>
      </c>
      <c r="F21" s="145" t="s">
        <v>1718</v>
      </c>
      <c r="G21" s="145" t="s">
        <v>1718</v>
      </c>
      <c r="H21" s="145" t="s">
        <v>1718</v>
      </c>
      <c r="I21" s="145"/>
      <c r="J21" s="145"/>
      <c r="K21" s="145"/>
      <c r="L21" s="145"/>
      <c r="M21" s="145"/>
      <c r="N21" s="145"/>
      <c r="O21" s="145"/>
      <c r="P21" s="145"/>
      <c r="Q21" s="145"/>
      <c r="R21" s="145"/>
      <c r="S21" s="145"/>
      <c r="T21" s="145"/>
      <c r="U21" s="145"/>
      <c r="V21" s="145"/>
      <c r="W21" s="145"/>
    </row>
    <row r="22" spans="1:23" ht="115.2" x14ac:dyDescent="0.3">
      <c r="A22" s="2" t="s">
        <v>202</v>
      </c>
      <c r="B22" s="124" t="s">
        <v>234</v>
      </c>
      <c r="C22" s="335" t="s">
        <v>1533</v>
      </c>
      <c r="D22" s="145" t="s">
        <v>1718</v>
      </c>
      <c r="E22" s="145" t="s">
        <v>1718</v>
      </c>
      <c r="F22" s="145" t="s">
        <v>1719</v>
      </c>
      <c r="G22" s="145" t="s">
        <v>1718</v>
      </c>
      <c r="H22" s="145" t="s">
        <v>1718</v>
      </c>
      <c r="I22" s="145"/>
      <c r="J22" s="145"/>
      <c r="K22" s="145"/>
      <c r="L22" s="145"/>
      <c r="M22" s="145"/>
      <c r="N22" s="145"/>
      <c r="O22" s="145"/>
      <c r="P22" s="145"/>
      <c r="Q22" s="145"/>
      <c r="R22" s="145"/>
      <c r="S22" s="145"/>
      <c r="T22" s="145"/>
      <c r="U22" s="145"/>
      <c r="V22" s="145"/>
      <c r="W22" s="145"/>
    </row>
    <row r="23" spans="1:23" ht="28.8" x14ac:dyDescent="0.3">
      <c r="A23" s="2" t="s">
        <v>203</v>
      </c>
      <c r="B23" s="126" t="s">
        <v>1691</v>
      </c>
      <c r="C23" s="335" t="s">
        <v>1534</v>
      </c>
      <c r="D23" s="127"/>
      <c r="E23" s="127"/>
      <c r="F23" s="127"/>
      <c r="G23" s="127"/>
      <c r="H23" s="127"/>
      <c r="I23" s="127"/>
      <c r="J23" s="127"/>
      <c r="K23" s="127"/>
      <c r="L23" s="127"/>
      <c r="M23" s="127"/>
      <c r="N23" s="127"/>
      <c r="O23" s="127"/>
      <c r="P23" s="127"/>
      <c r="Q23" s="127"/>
      <c r="R23" s="127"/>
      <c r="S23" s="127"/>
      <c r="T23" s="127"/>
      <c r="U23" s="127"/>
      <c r="V23" s="127"/>
      <c r="W23" s="127"/>
    </row>
    <row r="24" spans="1:23" ht="57.6" x14ac:dyDescent="0.3">
      <c r="A24" s="2" t="s">
        <v>204</v>
      </c>
      <c r="B24" s="124" t="s">
        <v>237</v>
      </c>
      <c r="C24" s="361" t="s">
        <v>1607</v>
      </c>
      <c r="D24" s="145" t="s">
        <v>1808</v>
      </c>
      <c r="E24" s="145" t="s">
        <v>1808</v>
      </c>
      <c r="F24" s="145" t="s">
        <v>1809</v>
      </c>
      <c r="G24" s="145" t="s">
        <v>1810</v>
      </c>
      <c r="H24" s="145" t="s">
        <v>1858</v>
      </c>
      <c r="I24" s="145"/>
      <c r="J24" s="145"/>
      <c r="K24" s="145"/>
      <c r="L24" s="145"/>
      <c r="M24" s="145"/>
      <c r="N24" s="145"/>
      <c r="O24" s="145"/>
      <c r="P24" s="145"/>
      <c r="Q24" s="145"/>
      <c r="R24" s="145"/>
      <c r="S24" s="145"/>
      <c r="T24" s="145"/>
      <c r="U24" s="145"/>
      <c r="V24" s="145"/>
      <c r="W24" s="145"/>
    </row>
    <row r="25" spans="1:23" ht="86.4" x14ac:dyDescent="0.3">
      <c r="A25" s="2" t="s">
        <v>205</v>
      </c>
      <c r="B25" s="125" t="s">
        <v>1606</v>
      </c>
      <c r="C25" s="361" t="s">
        <v>1605</v>
      </c>
      <c r="D25" s="145" t="s">
        <v>1759</v>
      </c>
      <c r="E25" s="145" t="s">
        <v>1756</v>
      </c>
      <c r="F25" s="145" t="s">
        <v>1757</v>
      </c>
      <c r="G25" s="145" t="s">
        <v>1758</v>
      </c>
      <c r="H25" s="145" t="s">
        <v>1859</v>
      </c>
      <c r="I25" s="145"/>
      <c r="J25" s="145"/>
      <c r="K25" s="145"/>
      <c r="L25" s="145"/>
      <c r="M25" s="145"/>
      <c r="N25" s="145"/>
      <c r="O25" s="145"/>
      <c r="P25" s="145"/>
      <c r="Q25" s="145"/>
      <c r="R25" s="145"/>
      <c r="S25" s="145"/>
      <c r="T25" s="145"/>
      <c r="U25" s="145"/>
      <c r="V25" s="145"/>
      <c r="W25" s="145"/>
    </row>
    <row r="26" spans="1:23" ht="129.6" x14ac:dyDescent="0.3">
      <c r="A26" s="2" t="s">
        <v>206</v>
      </c>
      <c r="B26" s="125" t="s">
        <v>1608</v>
      </c>
      <c r="C26" s="361" t="s">
        <v>1610</v>
      </c>
      <c r="D26" s="145"/>
      <c r="E26" s="145"/>
      <c r="F26" s="145"/>
      <c r="G26" s="145" t="s">
        <v>1802</v>
      </c>
      <c r="H26" s="145" t="s">
        <v>1811</v>
      </c>
      <c r="I26" s="145"/>
      <c r="J26" s="145"/>
      <c r="K26" s="145"/>
      <c r="L26" s="145"/>
      <c r="M26" s="145"/>
      <c r="N26" s="145"/>
      <c r="O26" s="145"/>
      <c r="P26" s="145"/>
      <c r="Q26" s="145"/>
      <c r="R26" s="145"/>
      <c r="S26" s="145"/>
      <c r="T26" s="145"/>
      <c r="U26" s="145"/>
      <c r="V26" s="145"/>
      <c r="W26" s="145"/>
    </row>
    <row r="27" spans="1:23" ht="144" x14ac:dyDescent="0.3">
      <c r="A27" s="2" t="s">
        <v>725</v>
      </c>
      <c r="B27" s="124" t="s">
        <v>635</v>
      </c>
      <c r="C27" s="312" t="s">
        <v>1645</v>
      </c>
      <c r="D27" s="145" t="s">
        <v>1716</v>
      </c>
      <c r="E27" s="145" t="s">
        <v>1716</v>
      </c>
      <c r="F27" s="145" t="s">
        <v>1716</v>
      </c>
      <c r="G27" s="145" t="s">
        <v>1716</v>
      </c>
      <c r="H27" s="145"/>
      <c r="I27" s="145"/>
      <c r="J27" s="145"/>
      <c r="K27" s="145"/>
      <c r="L27" s="145"/>
      <c r="M27" s="145"/>
      <c r="N27" s="145"/>
      <c r="O27" s="145"/>
      <c r="P27" s="145"/>
      <c r="Q27" s="145"/>
      <c r="R27" s="145"/>
      <c r="S27" s="145"/>
      <c r="T27" s="145"/>
      <c r="U27" s="145"/>
      <c r="V27" s="145"/>
      <c r="W27" s="145"/>
    </row>
    <row r="28" spans="1:23" ht="360" x14ac:dyDescent="0.3">
      <c r="A28" s="2" t="s">
        <v>726</v>
      </c>
      <c r="B28" s="127" t="s">
        <v>1690</v>
      </c>
      <c r="C28" s="361" t="s">
        <v>1631</v>
      </c>
      <c r="D28" s="145" t="s">
        <v>1799</v>
      </c>
      <c r="E28" s="145" t="s">
        <v>1806</v>
      </c>
      <c r="F28" s="145" t="s">
        <v>1800</v>
      </c>
      <c r="G28" s="145" t="s">
        <v>1801</v>
      </c>
      <c r="H28" s="145"/>
      <c r="I28" s="145"/>
      <c r="J28" s="145"/>
      <c r="K28" s="145"/>
      <c r="L28" s="145"/>
      <c r="M28" s="145"/>
      <c r="N28" s="145"/>
      <c r="O28" s="145"/>
      <c r="P28" s="145"/>
      <c r="Q28" s="145"/>
      <c r="R28" s="145"/>
      <c r="S28" s="145"/>
      <c r="T28" s="145"/>
      <c r="U28" s="145"/>
      <c r="V28" s="145"/>
      <c r="W28" s="145"/>
    </row>
    <row r="29" spans="1:23" x14ac:dyDescent="0.3">
      <c r="A29" s="2" t="s">
        <v>727</v>
      </c>
      <c r="B29" s="124" t="s">
        <v>502</v>
      </c>
      <c r="C29" s="335" t="s">
        <v>1322</v>
      </c>
      <c r="D29" s="141">
        <f>VLOOKUP(D$6,'15'!$B$8:$E$27,4,FALSE)</f>
        <v>7</v>
      </c>
      <c r="E29" s="141">
        <f>VLOOKUP(E$6,'15'!$B$8:$E$27,4,FALSE)</f>
        <v>3</v>
      </c>
      <c r="F29" s="141">
        <f>VLOOKUP(F$6,'15'!$B$8:$E$27,4,FALSE)</f>
        <v>2</v>
      </c>
      <c r="G29" s="141">
        <f>VLOOKUP(G$6,'15'!$B$8:$E$27,4,FALSE)</f>
        <v>5</v>
      </c>
      <c r="H29" s="141">
        <f>VLOOKUP(H$6,'15'!$B$8:$E$27,4,FALSE)</f>
        <v>0</v>
      </c>
      <c r="I29" s="141">
        <f>VLOOKUP(I$6,'15'!$B$8:$E$27,4,FALSE)</f>
        <v>0</v>
      </c>
      <c r="J29" s="141">
        <f>VLOOKUP(J$6,'15'!$B$8:$E$27,4,FALSE)</f>
        <v>0</v>
      </c>
      <c r="K29" s="141">
        <f>VLOOKUP(K$6,'15'!$B$8:$E$27,4,FALSE)</f>
        <v>0</v>
      </c>
      <c r="L29" s="141">
        <f>VLOOKUP(L$6,'15'!$B$8:$E$27,4,FALSE)</f>
        <v>0</v>
      </c>
      <c r="M29" s="141">
        <f>VLOOKUP(M$6,'15'!$B$8:$E$27,4,FALSE)</f>
        <v>0</v>
      </c>
      <c r="N29" s="141">
        <f>VLOOKUP(N$6,'15'!$B$8:$E$27,4,FALSE)</f>
        <v>0</v>
      </c>
      <c r="O29" s="141">
        <f>VLOOKUP(O$6,'15'!$B$8:$E$27,4,FALSE)</f>
        <v>0</v>
      </c>
      <c r="P29" s="141">
        <f>VLOOKUP(P$6,'15'!$B$8:$E$27,4,FALSE)</f>
        <v>0</v>
      </c>
      <c r="Q29" s="141">
        <f>VLOOKUP(Q$6,'15'!$B$8:$E$27,4,FALSE)</f>
        <v>0</v>
      </c>
      <c r="R29" s="141">
        <f>VLOOKUP(R$6,'15'!$B$8:$E$27,4,FALSE)</f>
        <v>0</v>
      </c>
      <c r="S29" s="141">
        <f>VLOOKUP(S$6,'15'!$B$8:$E$27,4,FALSE)</f>
        <v>0</v>
      </c>
      <c r="T29" s="141">
        <f>VLOOKUP(T$6,'15'!$B$8:$E$27,4,FALSE)</f>
        <v>0</v>
      </c>
      <c r="U29" s="141">
        <f>VLOOKUP(U$6,'15'!$B$8:$E$27,4,FALSE)</f>
        <v>0</v>
      </c>
      <c r="V29" s="141">
        <f>VLOOKUP(V$6,'15'!$B$8:$E$27,4,FALSE)</f>
        <v>0</v>
      </c>
      <c r="W29" s="141">
        <f>VLOOKUP(W$6,'15'!$B$8:$E$27,4,FALSE)</f>
        <v>0</v>
      </c>
    </row>
    <row r="30" spans="1:23" x14ac:dyDescent="0.3">
      <c r="A30" s="2" t="s">
        <v>728</v>
      </c>
      <c r="B30" s="128" t="s">
        <v>1106</v>
      </c>
      <c r="C30" s="335" t="s">
        <v>1534</v>
      </c>
      <c r="D30" s="127"/>
      <c r="E30" s="127"/>
      <c r="F30" s="127"/>
      <c r="G30" s="127"/>
      <c r="H30" s="127"/>
      <c r="I30" s="127"/>
      <c r="J30" s="127"/>
      <c r="K30" s="127"/>
      <c r="L30" s="127"/>
      <c r="M30" s="127"/>
      <c r="N30" s="127"/>
      <c r="O30" s="127"/>
      <c r="P30" s="127"/>
      <c r="Q30" s="127"/>
      <c r="R30" s="127"/>
      <c r="S30" s="127"/>
      <c r="T30" s="127"/>
      <c r="U30" s="127"/>
      <c r="V30" s="127"/>
      <c r="W30" s="127"/>
    </row>
    <row r="31" spans="1:23" ht="86.4" x14ac:dyDescent="0.3">
      <c r="A31" s="2" t="s">
        <v>729</v>
      </c>
      <c r="B31" s="124" t="s">
        <v>504</v>
      </c>
      <c r="C31" s="312" t="s">
        <v>1609</v>
      </c>
      <c r="D31" s="145">
        <v>70000</v>
      </c>
      <c r="E31" s="145">
        <v>88000</v>
      </c>
      <c r="F31" s="145">
        <v>22000</v>
      </c>
      <c r="G31" s="145">
        <v>20000</v>
      </c>
      <c r="H31" s="145">
        <v>20000</v>
      </c>
      <c r="I31" s="145"/>
      <c r="J31" s="145"/>
      <c r="K31" s="145"/>
      <c r="L31" s="145"/>
      <c r="M31" s="145"/>
      <c r="N31" s="145"/>
      <c r="O31" s="145"/>
      <c r="P31" s="145"/>
      <c r="Q31" s="145"/>
      <c r="R31" s="145"/>
      <c r="S31" s="145"/>
      <c r="T31" s="145"/>
      <c r="U31" s="145"/>
      <c r="V31" s="145"/>
      <c r="W31" s="145"/>
    </row>
    <row r="32" spans="1:23" ht="201.6" x14ac:dyDescent="0.3">
      <c r="A32" s="2" t="s">
        <v>730</v>
      </c>
      <c r="B32" s="124" t="s">
        <v>505</v>
      </c>
      <c r="C32" s="361" t="s">
        <v>1646</v>
      </c>
      <c r="D32" s="145">
        <v>65</v>
      </c>
      <c r="E32" s="145">
        <v>95</v>
      </c>
      <c r="F32" s="145">
        <v>40</v>
      </c>
      <c r="G32" s="145">
        <v>90</v>
      </c>
      <c r="H32" s="145">
        <v>100</v>
      </c>
      <c r="I32" s="145"/>
      <c r="J32" s="145"/>
      <c r="K32" s="145"/>
      <c r="L32" s="145"/>
      <c r="M32" s="145"/>
      <c r="N32" s="145"/>
      <c r="O32" s="145"/>
      <c r="P32" s="145"/>
      <c r="Q32" s="145"/>
      <c r="R32" s="145"/>
      <c r="S32" s="145"/>
      <c r="T32" s="145"/>
      <c r="U32" s="145"/>
      <c r="V32" s="145"/>
      <c r="W32" s="145"/>
    </row>
    <row r="33" spans="1:23" ht="57.6" x14ac:dyDescent="0.3">
      <c r="A33" s="2" t="s">
        <v>731</v>
      </c>
      <c r="B33" s="124" t="s">
        <v>506</v>
      </c>
      <c r="C33" s="335" t="s">
        <v>1525</v>
      </c>
      <c r="D33" s="589">
        <v>560000</v>
      </c>
      <c r="E33" s="589">
        <v>264000</v>
      </c>
      <c r="F33" s="589">
        <v>44000</v>
      </c>
      <c r="G33" s="589">
        <v>200923</v>
      </c>
      <c r="H33" s="589">
        <v>20000</v>
      </c>
      <c r="I33" s="589"/>
      <c r="J33" s="589"/>
      <c r="K33" s="589"/>
      <c r="L33" s="589"/>
      <c r="M33" s="589"/>
      <c r="N33" s="589"/>
      <c r="O33" s="589"/>
      <c r="P33" s="589"/>
      <c r="Q33" s="589"/>
      <c r="R33" s="589"/>
      <c r="S33" s="589"/>
      <c r="T33" s="589"/>
      <c r="U33" s="589"/>
      <c r="V33" s="589"/>
      <c r="W33" s="589"/>
    </row>
    <row r="34" spans="1:23" ht="43.2" x14ac:dyDescent="0.3">
      <c r="A34" s="2" t="s">
        <v>732</v>
      </c>
      <c r="B34" s="124" t="s">
        <v>156</v>
      </c>
      <c r="C34" s="335" t="s">
        <v>1324</v>
      </c>
      <c r="D34" s="590">
        <v>8</v>
      </c>
      <c r="E34" s="590">
        <v>3</v>
      </c>
      <c r="F34" s="590">
        <v>2</v>
      </c>
      <c r="G34" s="590">
        <v>10</v>
      </c>
      <c r="H34" s="590">
        <v>1</v>
      </c>
      <c r="I34" s="590"/>
      <c r="J34" s="590"/>
      <c r="K34" s="590"/>
      <c r="L34" s="590"/>
      <c r="M34" s="590"/>
      <c r="N34" s="590"/>
      <c r="O34" s="590"/>
      <c r="P34" s="590"/>
      <c r="Q34" s="590"/>
      <c r="R34" s="590"/>
      <c r="S34" s="590"/>
      <c r="T34" s="590"/>
      <c r="U34" s="590"/>
      <c r="V34" s="590"/>
      <c r="W34" s="590"/>
    </row>
    <row r="35" spans="1:23" ht="72" x14ac:dyDescent="0.3">
      <c r="A35" s="2" t="s">
        <v>733</v>
      </c>
      <c r="B35" s="124" t="s">
        <v>503</v>
      </c>
      <c r="C35" s="361" t="s">
        <v>1604</v>
      </c>
      <c r="D35" s="145" t="s">
        <v>1749</v>
      </c>
      <c r="E35" s="145" t="s">
        <v>1750</v>
      </c>
      <c r="F35" s="145" t="s">
        <v>1751</v>
      </c>
      <c r="G35" s="145" t="s">
        <v>1752</v>
      </c>
      <c r="H35" s="145" t="s">
        <v>1771</v>
      </c>
      <c r="I35" s="145"/>
      <c r="J35" s="145"/>
      <c r="K35" s="145"/>
      <c r="L35" s="145"/>
      <c r="M35" s="145"/>
      <c r="N35" s="145"/>
      <c r="O35" s="145"/>
      <c r="P35" s="145"/>
      <c r="Q35" s="145"/>
      <c r="R35" s="145"/>
      <c r="S35" s="145"/>
      <c r="T35" s="145"/>
      <c r="U35" s="145"/>
      <c r="V35" s="145"/>
      <c r="W35" s="145"/>
    </row>
    <row r="36" spans="1:23" ht="28.8" x14ac:dyDescent="0.3">
      <c r="A36" s="2" t="s">
        <v>734</v>
      </c>
      <c r="B36" s="128" t="s">
        <v>1107</v>
      </c>
      <c r="C36" s="335" t="s">
        <v>1534</v>
      </c>
      <c r="D36" s="127"/>
      <c r="E36" s="127"/>
      <c r="F36" s="127"/>
      <c r="G36" s="127"/>
      <c r="H36" s="127"/>
      <c r="I36" s="127"/>
      <c r="J36" s="127"/>
      <c r="K36" s="127"/>
      <c r="L36" s="127"/>
      <c r="M36" s="127"/>
      <c r="N36" s="127"/>
      <c r="O36" s="127"/>
      <c r="P36" s="127"/>
      <c r="Q36" s="127"/>
      <c r="R36" s="127"/>
      <c r="S36" s="127"/>
      <c r="T36" s="127"/>
      <c r="U36" s="127"/>
      <c r="V36" s="127"/>
      <c r="W36" s="127"/>
    </row>
    <row r="37" spans="1:23" x14ac:dyDescent="0.3">
      <c r="A37" s="2" t="s">
        <v>735</v>
      </c>
      <c r="B37" s="129" t="s">
        <v>157</v>
      </c>
      <c r="C37" s="335" t="s">
        <v>1534</v>
      </c>
      <c r="D37" s="127"/>
      <c r="E37" s="127"/>
      <c r="F37" s="127"/>
      <c r="G37" s="127"/>
      <c r="H37" s="127"/>
      <c r="I37" s="127"/>
      <c r="J37" s="127"/>
      <c r="K37" s="127"/>
      <c r="L37" s="127"/>
      <c r="M37" s="127"/>
      <c r="N37" s="127"/>
      <c r="O37" s="127"/>
      <c r="P37" s="127"/>
      <c r="Q37" s="127"/>
      <c r="R37" s="127"/>
      <c r="S37" s="127"/>
      <c r="T37" s="127"/>
      <c r="U37" s="127"/>
      <c r="V37" s="127"/>
      <c r="W37" s="127"/>
    </row>
    <row r="38" spans="1:23" ht="28.8" x14ac:dyDescent="0.3">
      <c r="A38" s="2" t="s">
        <v>736</v>
      </c>
      <c r="B38" s="124" t="s">
        <v>235</v>
      </c>
      <c r="C38" s="335" t="s">
        <v>1515</v>
      </c>
      <c r="D38" s="587" t="s">
        <v>77</v>
      </c>
      <c r="E38" s="587" t="s">
        <v>76</v>
      </c>
      <c r="F38" s="587" t="s">
        <v>76</v>
      </c>
      <c r="G38" s="587" t="s">
        <v>77</v>
      </c>
      <c r="H38" s="587" t="s">
        <v>76</v>
      </c>
      <c r="I38" s="587" t="s">
        <v>76</v>
      </c>
      <c r="J38" s="587" t="s">
        <v>76</v>
      </c>
      <c r="K38" s="587" t="s">
        <v>76</v>
      </c>
      <c r="L38" s="587" t="s">
        <v>76</v>
      </c>
      <c r="M38" s="587" t="s">
        <v>76</v>
      </c>
      <c r="N38" s="587" t="s">
        <v>76</v>
      </c>
      <c r="O38" s="587" t="s">
        <v>76</v>
      </c>
      <c r="P38" s="587" t="s">
        <v>76</v>
      </c>
      <c r="Q38" s="587" t="s">
        <v>76</v>
      </c>
      <c r="R38" s="587" t="s">
        <v>76</v>
      </c>
      <c r="S38" s="587" t="s">
        <v>76</v>
      </c>
      <c r="T38" s="587" t="s">
        <v>76</v>
      </c>
      <c r="U38" s="587" t="s">
        <v>76</v>
      </c>
      <c r="V38" s="587" t="s">
        <v>76</v>
      </c>
      <c r="W38" s="587" t="s">
        <v>76</v>
      </c>
    </row>
    <row r="39" spans="1:23" ht="129.6" x14ac:dyDescent="0.3">
      <c r="A39" s="2" t="s">
        <v>737</v>
      </c>
      <c r="B39" s="124" t="s">
        <v>158</v>
      </c>
      <c r="C39" s="361" t="s">
        <v>1531</v>
      </c>
      <c r="D39" s="145" t="s">
        <v>1720</v>
      </c>
      <c r="E39" s="145" t="s">
        <v>1717</v>
      </c>
      <c r="F39" s="145" t="s">
        <v>1721</v>
      </c>
      <c r="G39" s="145" t="s">
        <v>1847</v>
      </c>
      <c r="H39" s="145" t="s">
        <v>1718</v>
      </c>
      <c r="I39" s="145"/>
      <c r="J39" s="145"/>
      <c r="K39" s="145"/>
      <c r="L39" s="145"/>
      <c r="M39" s="145"/>
      <c r="N39" s="145"/>
      <c r="O39" s="145"/>
      <c r="P39" s="145"/>
      <c r="Q39" s="145"/>
      <c r="R39" s="145"/>
      <c r="S39" s="145"/>
      <c r="T39" s="145"/>
      <c r="U39" s="145"/>
      <c r="V39" s="145"/>
      <c r="W39" s="145"/>
    </row>
    <row r="40" spans="1:23" x14ac:dyDescent="0.3">
      <c r="A40" s="2" t="s">
        <v>738</v>
      </c>
      <c r="B40" s="129" t="s">
        <v>24</v>
      </c>
      <c r="C40" s="335" t="s">
        <v>1534</v>
      </c>
      <c r="D40" s="127"/>
      <c r="E40" s="127"/>
      <c r="F40" s="127"/>
      <c r="G40" s="127"/>
      <c r="H40" s="127"/>
      <c r="I40" s="127"/>
      <c r="J40" s="127"/>
      <c r="K40" s="127"/>
      <c r="L40" s="127"/>
      <c r="M40" s="127"/>
      <c r="N40" s="127"/>
      <c r="O40" s="127"/>
      <c r="P40" s="127"/>
      <c r="Q40" s="127"/>
      <c r="R40" s="127"/>
      <c r="S40" s="127"/>
      <c r="T40" s="127"/>
      <c r="U40" s="127"/>
      <c r="V40" s="127"/>
      <c r="W40" s="127"/>
    </row>
    <row r="41" spans="1:23" ht="115.2" x14ac:dyDescent="0.3">
      <c r="A41" s="2" t="s">
        <v>739</v>
      </c>
      <c r="B41" s="124" t="s">
        <v>238</v>
      </c>
      <c r="C41" s="335" t="s">
        <v>1514</v>
      </c>
      <c r="D41" s="587" t="s">
        <v>76</v>
      </c>
      <c r="E41" s="587" t="s">
        <v>233</v>
      </c>
      <c r="F41" s="587" t="s">
        <v>233</v>
      </c>
      <c r="G41" s="587" t="s">
        <v>233</v>
      </c>
      <c r="H41" s="587" t="s">
        <v>232</v>
      </c>
      <c r="I41" s="587" t="s">
        <v>76</v>
      </c>
      <c r="J41" s="587" t="s">
        <v>76</v>
      </c>
      <c r="K41" s="587" t="s">
        <v>76</v>
      </c>
      <c r="L41" s="587" t="s">
        <v>76</v>
      </c>
      <c r="M41" s="587" t="s">
        <v>76</v>
      </c>
      <c r="N41" s="587" t="s">
        <v>76</v>
      </c>
      <c r="O41" s="587" t="s">
        <v>76</v>
      </c>
      <c r="P41" s="587" t="s">
        <v>76</v>
      </c>
      <c r="Q41" s="587" t="s">
        <v>76</v>
      </c>
      <c r="R41" s="587" t="s">
        <v>76</v>
      </c>
      <c r="S41" s="587" t="s">
        <v>76</v>
      </c>
      <c r="T41" s="587" t="s">
        <v>76</v>
      </c>
      <c r="U41" s="587" t="s">
        <v>76</v>
      </c>
      <c r="V41" s="587" t="s">
        <v>76</v>
      </c>
      <c r="W41" s="587" t="s">
        <v>76</v>
      </c>
    </row>
    <row r="42" spans="1:23" ht="43.2" x14ac:dyDescent="0.3">
      <c r="A42" s="2" t="s">
        <v>740</v>
      </c>
      <c r="B42" s="124" t="s">
        <v>158</v>
      </c>
      <c r="C42" s="361" t="s">
        <v>1530</v>
      </c>
      <c r="D42" s="145" t="s">
        <v>1123</v>
      </c>
      <c r="E42" s="145" t="s">
        <v>1753</v>
      </c>
      <c r="F42" s="145" t="s">
        <v>1754</v>
      </c>
      <c r="G42" s="145" t="s">
        <v>1755</v>
      </c>
      <c r="H42" s="145" t="s">
        <v>1774</v>
      </c>
      <c r="I42" s="145"/>
      <c r="J42" s="145"/>
      <c r="K42" s="145"/>
      <c r="L42" s="145"/>
      <c r="M42" s="145"/>
      <c r="N42" s="145"/>
      <c r="O42" s="145"/>
      <c r="P42" s="145"/>
      <c r="Q42" s="145"/>
      <c r="R42" s="145"/>
      <c r="S42" s="145"/>
      <c r="T42" s="145"/>
      <c r="U42" s="145"/>
      <c r="V42" s="145"/>
      <c r="W42" s="145"/>
    </row>
    <row r="43" spans="1:23" x14ac:dyDescent="0.3">
      <c r="A43" s="2" t="s">
        <v>741</v>
      </c>
      <c r="B43" s="129" t="s">
        <v>159</v>
      </c>
      <c r="C43" s="335" t="s">
        <v>1534</v>
      </c>
      <c r="D43" s="127"/>
      <c r="E43" s="127"/>
      <c r="F43" s="127"/>
      <c r="G43" s="127"/>
      <c r="H43" s="127"/>
      <c r="I43" s="127"/>
      <c r="J43" s="127"/>
      <c r="K43" s="127"/>
      <c r="L43" s="127"/>
      <c r="M43" s="127"/>
      <c r="N43" s="127"/>
      <c r="O43" s="127"/>
      <c r="P43" s="127"/>
      <c r="Q43" s="127"/>
      <c r="R43" s="127"/>
      <c r="S43" s="127"/>
      <c r="T43" s="127"/>
      <c r="U43" s="127"/>
      <c r="V43" s="127"/>
      <c r="W43" s="127"/>
    </row>
    <row r="44" spans="1:23" ht="115.2" x14ac:dyDescent="0.3">
      <c r="A44" s="2" t="s">
        <v>742</v>
      </c>
      <c r="B44" s="124" t="s">
        <v>239</v>
      </c>
      <c r="C44" s="335" t="str">
        <f>C41</f>
        <v>Pasirinkite iš sąrašo. Galimi 3 variantai: 1) "Taip, privalomai" (kai reikalavimas bus taikomas visiems priemonės projektams, pavyzdžiui, kaip tinkamumo sąlyga); 2) "Taip, pasirinktinai" (kai pareiškėjai turės galimybę pasirinkti, ar atsižvelgti į reikalavimą, arba reikalavimas bus taikomas tik daliai kvietimų ar vietos projektų, pavyzdžiui, suteikiant papildomus atrankos balus); 3) "Ne" (kai reikalavimas neaktualus arba netaikomas).</v>
      </c>
      <c r="D44" s="587" t="s">
        <v>233</v>
      </c>
      <c r="E44" s="587" t="s">
        <v>233</v>
      </c>
      <c r="F44" s="587" t="s">
        <v>76</v>
      </c>
      <c r="G44" s="587" t="s">
        <v>233</v>
      </c>
      <c r="H44" s="587" t="s">
        <v>76</v>
      </c>
      <c r="I44" s="587" t="s">
        <v>76</v>
      </c>
      <c r="J44" s="587" t="s">
        <v>76</v>
      </c>
      <c r="K44" s="587" t="s">
        <v>76</v>
      </c>
      <c r="L44" s="587" t="s">
        <v>76</v>
      </c>
      <c r="M44" s="587" t="s">
        <v>76</v>
      </c>
      <c r="N44" s="587" t="s">
        <v>76</v>
      </c>
      <c r="O44" s="587" t="s">
        <v>76</v>
      </c>
      <c r="P44" s="587" t="s">
        <v>76</v>
      </c>
      <c r="Q44" s="587" t="s">
        <v>76</v>
      </c>
      <c r="R44" s="587" t="s">
        <v>76</v>
      </c>
      <c r="S44" s="587" t="s">
        <v>76</v>
      </c>
      <c r="T44" s="587" t="s">
        <v>76</v>
      </c>
      <c r="U44" s="587" t="s">
        <v>76</v>
      </c>
      <c r="V44" s="587" t="s">
        <v>76</v>
      </c>
      <c r="W44" s="587" t="s">
        <v>76</v>
      </c>
    </row>
    <row r="45" spans="1:23" ht="129.6" x14ac:dyDescent="0.3">
      <c r="A45" s="2" t="s">
        <v>743</v>
      </c>
      <c r="B45" s="124" t="s">
        <v>158</v>
      </c>
      <c r="C45" s="361" t="s">
        <v>1602</v>
      </c>
      <c r="D45" s="145" t="s">
        <v>1715</v>
      </c>
      <c r="E45" s="145" t="s">
        <v>1715</v>
      </c>
      <c r="F45" s="145"/>
      <c r="G45" s="145" t="s">
        <v>1715</v>
      </c>
      <c r="H45" s="145" t="s">
        <v>1718</v>
      </c>
      <c r="I45" s="145"/>
      <c r="J45" s="145"/>
      <c r="K45" s="145"/>
      <c r="L45" s="145"/>
      <c r="M45" s="145"/>
      <c r="N45" s="145"/>
      <c r="O45" s="145"/>
      <c r="P45" s="145"/>
      <c r="Q45" s="145"/>
      <c r="R45" s="145"/>
      <c r="S45" s="145"/>
      <c r="T45" s="145"/>
      <c r="U45" s="145"/>
      <c r="V45" s="145"/>
      <c r="W45" s="145"/>
    </row>
    <row r="46" spans="1:23" ht="57.6" x14ac:dyDescent="0.3">
      <c r="A46" s="2" t="s">
        <v>744</v>
      </c>
      <c r="B46" s="124" t="s">
        <v>507</v>
      </c>
      <c r="C46" s="335" t="s">
        <v>1603</v>
      </c>
      <c r="D46" s="590">
        <v>2</v>
      </c>
      <c r="E46" s="590">
        <v>1</v>
      </c>
      <c r="F46" s="590"/>
      <c r="G46" s="590">
        <v>2</v>
      </c>
      <c r="H46" s="590">
        <v>0</v>
      </c>
      <c r="I46" s="590"/>
      <c r="J46" s="590"/>
      <c r="K46" s="590"/>
      <c r="L46" s="590"/>
      <c r="M46" s="590"/>
      <c r="N46" s="590"/>
      <c r="O46" s="590"/>
      <c r="P46" s="590"/>
      <c r="Q46" s="590"/>
      <c r="R46" s="590"/>
      <c r="S46" s="590"/>
      <c r="T46" s="590"/>
      <c r="U46" s="590"/>
      <c r="V46" s="590"/>
      <c r="W46" s="590"/>
    </row>
    <row r="47" spans="1:23" x14ac:dyDescent="0.3">
      <c r="A47" s="2" t="s">
        <v>745</v>
      </c>
      <c r="B47" s="129" t="s">
        <v>1692</v>
      </c>
      <c r="C47" s="335" t="s">
        <v>1534</v>
      </c>
      <c r="D47" s="127"/>
      <c r="E47" s="127"/>
      <c r="F47" s="127"/>
      <c r="G47" s="127"/>
      <c r="H47" s="127"/>
      <c r="I47" s="127"/>
      <c r="J47" s="127"/>
      <c r="K47" s="127"/>
      <c r="L47" s="127"/>
      <c r="M47" s="127"/>
      <c r="N47" s="127"/>
      <c r="O47" s="127"/>
      <c r="P47" s="127"/>
      <c r="Q47" s="127"/>
      <c r="R47" s="127"/>
      <c r="S47" s="127"/>
      <c r="T47" s="127"/>
      <c r="U47" s="127"/>
      <c r="V47" s="127"/>
      <c r="W47" s="127"/>
    </row>
    <row r="48" spans="1:23" ht="86.4" x14ac:dyDescent="0.3">
      <c r="A48" s="2" t="s">
        <v>746</v>
      </c>
      <c r="B48" s="124" t="s">
        <v>1693</v>
      </c>
      <c r="C48" s="335" t="s">
        <v>1694</v>
      </c>
      <c r="D48" s="587" t="s">
        <v>76</v>
      </c>
      <c r="E48" s="587" t="s">
        <v>76</v>
      </c>
      <c r="F48" s="587" t="s">
        <v>76</v>
      </c>
      <c r="G48" s="587" t="s">
        <v>76</v>
      </c>
      <c r="H48" s="587" t="s">
        <v>77</v>
      </c>
      <c r="I48" s="587" t="s">
        <v>76</v>
      </c>
      <c r="J48" s="587" t="s">
        <v>76</v>
      </c>
      <c r="K48" s="587" t="s">
        <v>76</v>
      </c>
      <c r="L48" s="587" t="s">
        <v>76</v>
      </c>
      <c r="M48" s="587" t="s">
        <v>76</v>
      </c>
      <c r="N48" s="587" t="s">
        <v>76</v>
      </c>
      <c r="O48" s="587" t="s">
        <v>76</v>
      </c>
      <c r="P48" s="587" t="s">
        <v>76</v>
      </c>
      <c r="Q48" s="587" t="s">
        <v>76</v>
      </c>
      <c r="R48" s="587" t="s">
        <v>76</v>
      </c>
      <c r="S48" s="587" t="s">
        <v>76</v>
      </c>
      <c r="T48" s="587" t="s">
        <v>76</v>
      </c>
      <c r="U48" s="587" t="s">
        <v>76</v>
      </c>
      <c r="V48" s="587" t="s">
        <v>76</v>
      </c>
      <c r="W48" s="587" t="s">
        <v>76</v>
      </c>
    </row>
    <row r="49" spans="1:23" ht="72" x14ac:dyDescent="0.3">
      <c r="A49" s="2" t="s">
        <v>747</v>
      </c>
      <c r="B49" s="124" t="s">
        <v>1535</v>
      </c>
      <c r="C49" s="312" t="s">
        <v>1628</v>
      </c>
      <c r="D49" s="145" t="s">
        <v>1123</v>
      </c>
      <c r="E49" s="145" t="s">
        <v>1123</v>
      </c>
      <c r="F49" s="145"/>
      <c r="G49" s="145"/>
      <c r="H49" s="145" t="s">
        <v>1848</v>
      </c>
      <c r="I49" s="145"/>
      <c r="J49" s="145"/>
      <c r="K49" s="145"/>
      <c r="L49" s="145"/>
      <c r="M49" s="145"/>
      <c r="N49" s="145"/>
      <c r="O49" s="145"/>
      <c r="P49" s="145"/>
      <c r="Q49" s="145"/>
      <c r="R49" s="145"/>
      <c r="S49" s="145"/>
      <c r="T49" s="145"/>
      <c r="U49" s="145"/>
      <c r="V49" s="145"/>
      <c r="W49" s="145"/>
    </row>
    <row r="50" spans="1:23" x14ac:dyDescent="0.3">
      <c r="A50" s="2" t="s">
        <v>748</v>
      </c>
      <c r="B50" s="129" t="s">
        <v>23</v>
      </c>
      <c r="C50" s="335" t="s">
        <v>1534</v>
      </c>
      <c r="D50" s="127"/>
      <c r="E50" s="127"/>
      <c r="F50" s="127"/>
      <c r="G50" s="127"/>
      <c r="H50" s="127"/>
      <c r="I50" s="127"/>
      <c r="J50" s="127"/>
      <c r="K50" s="127"/>
      <c r="L50" s="127"/>
      <c r="M50" s="127"/>
      <c r="N50" s="127"/>
      <c r="O50" s="127"/>
      <c r="P50" s="127"/>
      <c r="Q50" s="127"/>
      <c r="R50" s="127"/>
      <c r="S50" s="127"/>
      <c r="T50" s="127"/>
      <c r="U50" s="127"/>
      <c r="V50" s="127"/>
      <c r="W50" s="127"/>
    </row>
    <row r="51" spans="1:23" ht="86.4" x14ac:dyDescent="0.3">
      <c r="A51" s="2" t="s">
        <v>749</v>
      </c>
      <c r="B51" s="124" t="s">
        <v>240</v>
      </c>
      <c r="C51" s="335" t="str">
        <f>C48</f>
        <v>Pasirinkite taip arba ne. Pasirinkus "Taip" ir planuojant kurti naujas darbo vietas (priemonei taikant rodiklį R.37, kuris pasirenkamas šio aprašymo 10.50 punkte), gali būti aktualu užpildyti 13 lapą. Atkreipiame dėmesį, kad lyčių lygybės ir nediskriminavimo principas turi būti suprantamas taip, kaip jis apibrėžtas Strateginio valdymo įstatymo 4 straipsnyje.</v>
      </c>
      <c r="D51" s="587" t="s">
        <v>77</v>
      </c>
      <c r="E51" s="587" t="s">
        <v>76</v>
      </c>
      <c r="F51" s="587" t="s">
        <v>76</v>
      </c>
      <c r="G51" s="587" t="s">
        <v>76</v>
      </c>
      <c r="H51" s="587" t="s">
        <v>77</v>
      </c>
      <c r="I51" s="587" t="s">
        <v>76</v>
      </c>
      <c r="J51" s="587" t="s">
        <v>76</v>
      </c>
      <c r="K51" s="587" t="s">
        <v>76</v>
      </c>
      <c r="L51" s="587" t="s">
        <v>76</v>
      </c>
      <c r="M51" s="587" t="s">
        <v>76</v>
      </c>
      <c r="N51" s="587" t="s">
        <v>76</v>
      </c>
      <c r="O51" s="587" t="s">
        <v>76</v>
      </c>
      <c r="P51" s="587" t="s">
        <v>76</v>
      </c>
      <c r="Q51" s="587" t="s">
        <v>76</v>
      </c>
      <c r="R51" s="587" t="s">
        <v>76</v>
      </c>
      <c r="S51" s="587" t="s">
        <v>76</v>
      </c>
      <c r="T51" s="587" t="s">
        <v>76</v>
      </c>
      <c r="U51" s="587" t="s">
        <v>76</v>
      </c>
      <c r="V51" s="587" t="s">
        <v>76</v>
      </c>
      <c r="W51" s="587" t="s">
        <v>76</v>
      </c>
    </row>
    <row r="52" spans="1:23" ht="72" x14ac:dyDescent="0.3">
      <c r="A52" s="2" t="s">
        <v>750</v>
      </c>
      <c r="B52" s="124" t="s">
        <v>1535</v>
      </c>
      <c r="C52" s="361" t="s">
        <v>1629</v>
      </c>
      <c r="D52" s="145" t="s">
        <v>1798</v>
      </c>
      <c r="E52" s="145" t="s">
        <v>1123</v>
      </c>
      <c r="F52" s="145"/>
      <c r="G52" s="145"/>
      <c r="H52" s="145" t="s">
        <v>1849</v>
      </c>
      <c r="I52" s="145"/>
      <c r="J52" s="145"/>
      <c r="K52" s="145"/>
      <c r="L52" s="145"/>
      <c r="M52" s="145"/>
      <c r="N52" s="145"/>
      <c r="O52" s="145"/>
      <c r="P52" s="145"/>
      <c r="Q52" s="145"/>
      <c r="R52" s="145"/>
      <c r="S52" s="145"/>
      <c r="T52" s="145"/>
      <c r="U52" s="145"/>
      <c r="V52" s="145"/>
      <c r="W52" s="145"/>
    </row>
    <row r="53" spans="1:23" x14ac:dyDescent="0.3">
      <c r="A53" s="2" t="s">
        <v>751</v>
      </c>
      <c r="B53" s="126" t="s">
        <v>1108</v>
      </c>
      <c r="C53" s="335" t="s">
        <v>1534</v>
      </c>
      <c r="D53" s="127"/>
      <c r="E53" s="127"/>
      <c r="F53" s="127"/>
      <c r="G53" s="127"/>
      <c r="H53" s="127"/>
      <c r="I53" s="127"/>
      <c r="J53" s="127"/>
      <c r="K53" s="127"/>
      <c r="L53" s="127"/>
      <c r="M53" s="127"/>
      <c r="N53" s="127"/>
      <c r="O53" s="127"/>
      <c r="P53" s="127"/>
      <c r="Q53" s="127"/>
      <c r="R53" s="127"/>
      <c r="S53" s="127"/>
      <c r="T53" s="127"/>
      <c r="U53" s="127"/>
      <c r="V53" s="127"/>
      <c r="W53" s="127"/>
    </row>
    <row r="54" spans="1:23" x14ac:dyDescent="0.3">
      <c r="A54" s="2" t="s">
        <v>752</v>
      </c>
      <c r="B54" s="129" t="s">
        <v>231</v>
      </c>
      <c r="C54" s="335" t="s">
        <v>1534</v>
      </c>
      <c r="D54" s="127"/>
      <c r="E54" s="127"/>
      <c r="F54" s="127"/>
      <c r="G54" s="127"/>
      <c r="H54" s="127"/>
      <c r="I54" s="127"/>
      <c r="J54" s="127"/>
      <c r="K54" s="127"/>
      <c r="L54" s="127"/>
      <c r="M54" s="127"/>
      <c r="N54" s="127"/>
      <c r="O54" s="127"/>
      <c r="P54" s="127"/>
      <c r="Q54" s="127"/>
      <c r="R54" s="127"/>
      <c r="S54" s="127"/>
      <c r="T54" s="127"/>
      <c r="U54" s="127"/>
      <c r="V54" s="127"/>
      <c r="W54" s="127"/>
    </row>
    <row r="55" spans="1:23" ht="43.2" x14ac:dyDescent="0.3">
      <c r="A55" s="2" t="s">
        <v>753</v>
      </c>
      <c r="B55" s="99" t="str">
        <f>'6'!B8</f>
        <v>R.3</v>
      </c>
      <c r="C55" s="335" t="s">
        <v>1323</v>
      </c>
      <c r="D55" s="591" t="s">
        <v>76</v>
      </c>
      <c r="E55" s="591" t="s">
        <v>76</v>
      </c>
      <c r="F55" s="593" t="s">
        <v>76</v>
      </c>
      <c r="G55" s="593" t="s">
        <v>76</v>
      </c>
      <c r="H55" s="593" t="s">
        <v>76</v>
      </c>
      <c r="I55" s="593" t="s">
        <v>76</v>
      </c>
      <c r="J55" s="593" t="s">
        <v>76</v>
      </c>
      <c r="K55" s="593" t="s">
        <v>76</v>
      </c>
      <c r="L55" s="593" t="s">
        <v>76</v>
      </c>
      <c r="M55" s="593" t="s">
        <v>76</v>
      </c>
      <c r="N55" s="593" t="s">
        <v>76</v>
      </c>
      <c r="O55" s="593" t="s">
        <v>76</v>
      </c>
      <c r="P55" s="593" t="s">
        <v>76</v>
      </c>
      <c r="Q55" s="593" t="s">
        <v>76</v>
      </c>
      <c r="R55" s="593" t="s">
        <v>76</v>
      </c>
      <c r="S55" s="593" t="s">
        <v>76</v>
      </c>
      <c r="T55" s="593" t="s">
        <v>76</v>
      </c>
      <c r="U55" s="593" t="s">
        <v>76</v>
      </c>
      <c r="V55" s="593" t="s">
        <v>76</v>
      </c>
      <c r="W55" s="593" t="s">
        <v>76</v>
      </c>
    </row>
    <row r="56" spans="1:23" ht="43.2" x14ac:dyDescent="0.3">
      <c r="A56" s="2" t="s">
        <v>754</v>
      </c>
      <c r="B56" s="99" t="str">
        <f>'6'!B9</f>
        <v>R.37</v>
      </c>
      <c r="C56" s="335" t="s">
        <v>1323</v>
      </c>
      <c r="D56" s="591" t="s">
        <v>77</v>
      </c>
      <c r="E56" s="591" t="s">
        <v>77</v>
      </c>
      <c r="F56" s="593" t="s">
        <v>76</v>
      </c>
      <c r="G56" s="593" t="s">
        <v>76</v>
      </c>
      <c r="H56" s="593" t="s">
        <v>76</v>
      </c>
      <c r="I56" s="593" t="s">
        <v>76</v>
      </c>
      <c r="J56" s="593" t="s">
        <v>76</v>
      </c>
      <c r="K56" s="593" t="s">
        <v>76</v>
      </c>
      <c r="L56" s="593" t="s">
        <v>76</v>
      </c>
      <c r="M56" s="593" t="s">
        <v>76</v>
      </c>
      <c r="N56" s="593" t="s">
        <v>76</v>
      </c>
      <c r="O56" s="593" t="s">
        <v>76</v>
      </c>
      <c r="P56" s="593" t="s">
        <v>76</v>
      </c>
      <c r="Q56" s="593" t="s">
        <v>76</v>
      </c>
      <c r="R56" s="593" t="s">
        <v>76</v>
      </c>
      <c r="S56" s="593" t="s">
        <v>76</v>
      </c>
      <c r="T56" s="593" t="s">
        <v>76</v>
      </c>
      <c r="U56" s="593" t="s">
        <v>76</v>
      </c>
      <c r="V56" s="593" t="s">
        <v>76</v>
      </c>
      <c r="W56" s="593" t="s">
        <v>76</v>
      </c>
    </row>
    <row r="57" spans="1:23" ht="43.2" x14ac:dyDescent="0.3">
      <c r="A57" s="2" t="s">
        <v>755</v>
      </c>
      <c r="B57" s="99" t="str">
        <f>'6'!B10</f>
        <v>R.39</v>
      </c>
      <c r="C57" s="335" t="s">
        <v>1323</v>
      </c>
      <c r="D57" s="591" t="s">
        <v>77</v>
      </c>
      <c r="E57" s="591" t="s">
        <v>77</v>
      </c>
      <c r="F57" s="593" t="s">
        <v>76</v>
      </c>
      <c r="G57" s="593" t="s">
        <v>76</v>
      </c>
      <c r="H57" s="593" t="s">
        <v>76</v>
      </c>
      <c r="I57" s="593" t="s">
        <v>76</v>
      </c>
      <c r="J57" s="593" t="s">
        <v>76</v>
      </c>
      <c r="K57" s="593" t="s">
        <v>76</v>
      </c>
      <c r="L57" s="593" t="s">
        <v>76</v>
      </c>
      <c r="M57" s="593" t="s">
        <v>76</v>
      </c>
      <c r="N57" s="593" t="s">
        <v>76</v>
      </c>
      <c r="O57" s="593" t="s">
        <v>76</v>
      </c>
      <c r="P57" s="593" t="s">
        <v>76</v>
      </c>
      <c r="Q57" s="593" t="s">
        <v>76</v>
      </c>
      <c r="R57" s="593" t="s">
        <v>76</v>
      </c>
      <c r="S57" s="593" t="s">
        <v>76</v>
      </c>
      <c r="T57" s="593" t="s">
        <v>76</v>
      </c>
      <c r="U57" s="593" t="s">
        <v>76</v>
      </c>
      <c r="V57" s="593" t="s">
        <v>76</v>
      </c>
      <c r="W57" s="593" t="s">
        <v>76</v>
      </c>
    </row>
    <row r="58" spans="1:23" ht="43.2" x14ac:dyDescent="0.3">
      <c r="A58" s="2" t="s">
        <v>756</v>
      </c>
      <c r="B58" s="99" t="str">
        <f>'6'!B11</f>
        <v>R.41</v>
      </c>
      <c r="C58" s="335" t="s">
        <v>1323</v>
      </c>
      <c r="D58" s="591" t="s">
        <v>77</v>
      </c>
      <c r="E58" s="591" t="s">
        <v>77</v>
      </c>
      <c r="F58" s="593" t="s">
        <v>77</v>
      </c>
      <c r="G58" s="593" t="s">
        <v>76</v>
      </c>
      <c r="H58" s="593" t="s">
        <v>76</v>
      </c>
      <c r="I58" s="593" t="s">
        <v>76</v>
      </c>
      <c r="J58" s="593" t="s">
        <v>76</v>
      </c>
      <c r="K58" s="593" t="s">
        <v>76</v>
      </c>
      <c r="L58" s="593" t="s">
        <v>76</v>
      </c>
      <c r="M58" s="593" t="s">
        <v>76</v>
      </c>
      <c r="N58" s="593" t="s">
        <v>76</v>
      </c>
      <c r="O58" s="593" t="s">
        <v>76</v>
      </c>
      <c r="P58" s="593" t="s">
        <v>76</v>
      </c>
      <c r="Q58" s="593" t="s">
        <v>76</v>
      </c>
      <c r="R58" s="593" t="s">
        <v>76</v>
      </c>
      <c r="S58" s="593" t="s">
        <v>76</v>
      </c>
      <c r="T58" s="593" t="s">
        <v>76</v>
      </c>
      <c r="U58" s="593" t="s">
        <v>76</v>
      </c>
      <c r="V58" s="593" t="s">
        <v>76</v>
      </c>
      <c r="W58" s="593" t="s">
        <v>76</v>
      </c>
    </row>
    <row r="59" spans="1:23" ht="43.2" x14ac:dyDescent="0.3">
      <c r="A59" s="2" t="s">
        <v>757</v>
      </c>
      <c r="B59" s="99" t="str">
        <f>'6'!B12</f>
        <v>R.42</v>
      </c>
      <c r="C59" s="335" t="s">
        <v>1323</v>
      </c>
      <c r="D59" s="591" t="s">
        <v>76</v>
      </c>
      <c r="E59" s="591" t="s">
        <v>76</v>
      </c>
      <c r="F59" s="593" t="s">
        <v>76</v>
      </c>
      <c r="G59" s="593" t="s">
        <v>77</v>
      </c>
      <c r="H59" s="593" t="s">
        <v>76</v>
      </c>
      <c r="I59" s="593" t="s">
        <v>76</v>
      </c>
      <c r="J59" s="593" t="s">
        <v>76</v>
      </c>
      <c r="K59" s="593" t="s">
        <v>76</v>
      </c>
      <c r="L59" s="593" t="s">
        <v>76</v>
      </c>
      <c r="M59" s="593" t="s">
        <v>76</v>
      </c>
      <c r="N59" s="593" t="s">
        <v>76</v>
      </c>
      <c r="O59" s="593" t="s">
        <v>76</v>
      </c>
      <c r="P59" s="593" t="s">
        <v>76</v>
      </c>
      <c r="Q59" s="593" t="s">
        <v>76</v>
      </c>
      <c r="R59" s="593" t="s">
        <v>76</v>
      </c>
      <c r="S59" s="593" t="s">
        <v>76</v>
      </c>
      <c r="T59" s="593" t="s">
        <v>76</v>
      </c>
      <c r="U59" s="593" t="s">
        <v>76</v>
      </c>
      <c r="V59" s="593" t="s">
        <v>76</v>
      </c>
      <c r="W59" s="593" t="s">
        <v>76</v>
      </c>
    </row>
    <row r="60" spans="1:23" x14ac:dyDescent="0.3">
      <c r="A60" s="2" t="s">
        <v>758</v>
      </c>
      <c r="B60" s="129" t="s">
        <v>1601</v>
      </c>
      <c r="C60" s="335" t="s">
        <v>1534</v>
      </c>
      <c r="D60" s="127"/>
      <c r="E60" s="127"/>
      <c r="F60" s="594"/>
      <c r="G60" s="594"/>
      <c r="H60" s="594"/>
      <c r="I60" s="594"/>
      <c r="J60" s="594"/>
      <c r="K60" s="594"/>
      <c r="L60" s="594"/>
      <c r="M60" s="594"/>
      <c r="N60" s="594"/>
      <c r="O60" s="594"/>
      <c r="P60" s="594"/>
      <c r="Q60" s="594"/>
      <c r="R60" s="594"/>
      <c r="S60" s="594"/>
      <c r="T60" s="594"/>
      <c r="U60" s="594"/>
      <c r="V60" s="594"/>
      <c r="W60" s="594"/>
    </row>
    <row r="61" spans="1:23" ht="43.2" x14ac:dyDescent="0.3">
      <c r="A61" s="2" t="s">
        <v>759</v>
      </c>
      <c r="B61" s="99" t="str">
        <f>'6'!B35</f>
        <v>KAZL-R.1</v>
      </c>
      <c r="C61" s="335" t="s">
        <v>1323</v>
      </c>
      <c r="D61" s="591" t="s">
        <v>76</v>
      </c>
      <c r="E61" s="591" t="s">
        <v>76</v>
      </c>
      <c r="F61" s="593" t="s">
        <v>76</v>
      </c>
      <c r="G61" s="593" t="s">
        <v>77</v>
      </c>
      <c r="H61" s="593" t="s">
        <v>76</v>
      </c>
      <c r="I61" s="593" t="s">
        <v>76</v>
      </c>
      <c r="J61" s="593" t="s">
        <v>76</v>
      </c>
      <c r="K61" s="593" t="s">
        <v>76</v>
      </c>
      <c r="L61" s="593" t="s">
        <v>76</v>
      </c>
      <c r="M61" s="593" t="s">
        <v>76</v>
      </c>
      <c r="N61" s="593" t="s">
        <v>76</v>
      </c>
      <c r="O61" s="593" t="s">
        <v>76</v>
      </c>
      <c r="P61" s="593" t="s">
        <v>76</v>
      </c>
      <c r="Q61" s="593" t="s">
        <v>76</v>
      </c>
      <c r="R61" s="593" t="s">
        <v>76</v>
      </c>
      <c r="S61" s="593" t="s">
        <v>76</v>
      </c>
      <c r="T61" s="593" t="s">
        <v>76</v>
      </c>
      <c r="U61" s="593" t="s">
        <v>76</v>
      </c>
      <c r="V61" s="593" t="s">
        <v>76</v>
      </c>
      <c r="W61" s="593" t="s">
        <v>76</v>
      </c>
    </row>
    <row r="62" spans="1:23" ht="43.2" x14ac:dyDescent="0.3">
      <c r="A62" s="2" t="s">
        <v>760</v>
      </c>
      <c r="B62" s="99" t="str">
        <f>'6'!B36</f>
        <v>KAZL-R.2</v>
      </c>
      <c r="C62" s="335" t="s">
        <v>1323</v>
      </c>
      <c r="D62" s="591" t="s">
        <v>76</v>
      </c>
      <c r="E62" s="591" t="s">
        <v>76</v>
      </c>
      <c r="F62" s="593" t="s">
        <v>76</v>
      </c>
      <c r="G62" s="593" t="s">
        <v>76</v>
      </c>
      <c r="H62" s="593" t="s">
        <v>76</v>
      </c>
      <c r="I62" s="593" t="s">
        <v>76</v>
      </c>
      <c r="J62" s="593" t="s">
        <v>76</v>
      </c>
      <c r="K62" s="593" t="s">
        <v>76</v>
      </c>
      <c r="L62" s="593" t="s">
        <v>76</v>
      </c>
      <c r="M62" s="593" t="s">
        <v>76</v>
      </c>
      <c r="N62" s="593" t="s">
        <v>76</v>
      </c>
      <c r="O62" s="593" t="s">
        <v>76</v>
      </c>
      <c r="P62" s="593" t="s">
        <v>76</v>
      </c>
      <c r="Q62" s="593" t="s">
        <v>76</v>
      </c>
      <c r="R62" s="593" t="s">
        <v>76</v>
      </c>
      <c r="S62" s="593" t="s">
        <v>76</v>
      </c>
      <c r="T62" s="593" t="s">
        <v>76</v>
      </c>
      <c r="U62" s="593" t="s">
        <v>76</v>
      </c>
      <c r="V62" s="593" t="s">
        <v>76</v>
      </c>
      <c r="W62" s="593" t="s">
        <v>76</v>
      </c>
    </row>
    <row r="63" spans="1:23" ht="43.2" x14ac:dyDescent="0.3">
      <c r="A63" s="2" t="s">
        <v>761</v>
      </c>
      <c r="B63" s="99" t="str">
        <f>'6'!B37</f>
        <v>KAZL-R.3</v>
      </c>
      <c r="C63" s="335" t="s">
        <v>1323</v>
      </c>
      <c r="D63" s="591" t="s">
        <v>76</v>
      </c>
      <c r="E63" s="591" t="s">
        <v>76</v>
      </c>
      <c r="F63" s="593" t="s">
        <v>76</v>
      </c>
      <c r="G63" s="593" t="s">
        <v>76</v>
      </c>
      <c r="H63" s="593" t="s">
        <v>76</v>
      </c>
      <c r="I63" s="593" t="s">
        <v>76</v>
      </c>
      <c r="J63" s="593" t="s">
        <v>76</v>
      </c>
      <c r="K63" s="593" t="s">
        <v>76</v>
      </c>
      <c r="L63" s="593" t="s">
        <v>76</v>
      </c>
      <c r="M63" s="593" t="s">
        <v>76</v>
      </c>
      <c r="N63" s="593" t="s">
        <v>76</v>
      </c>
      <c r="O63" s="593" t="s">
        <v>76</v>
      </c>
      <c r="P63" s="593" t="s">
        <v>76</v>
      </c>
      <c r="Q63" s="593" t="s">
        <v>76</v>
      </c>
      <c r="R63" s="593" t="s">
        <v>76</v>
      </c>
      <c r="S63" s="593" t="s">
        <v>76</v>
      </c>
      <c r="T63" s="593" t="s">
        <v>76</v>
      </c>
      <c r="U63" s="593" t="s">
        <v>76</v>
      </c>
      <c r="V63" s="593" t="s">
        <v>76</v>
      </c>
      <c r="W63" s="593" t="s">
        <v>76</v>
      </c>
    </row>
    <row r="64" spans="1:23" ht="43.2" x14ac:dyDescent="0.3">
      <c r="A64" s="2" t="s">
        <v>762</v>
      </c>
      <c r="B64" s="99" t="str">
        <f>'6'!B38</f>
        <v>KAZL-P.4</v>
      </c>
      <c r="C64" s="335" t="s">
        <v>1323</v>
      </c>
      <c r="D64" s="591" t="s">
        <v>76</v>
      </c>
      <c r="E64" s="591" t="s">
        <v>76</v>
      </c>
      <c r="F64" s="593" t="s">
        <v>76</v>
      </c>
      <c r="G64" s="593" t="s">
        <v>76</v>
      </c>
      <c r="H64" s="593" t="s">
        <v>76</v>
      </c>
      <c r="I64" s="593" t="s">
        <v>76</v>
      </c>
      <c r="J64" s="593" t="s">
        <v>76</v>
      </c>
      <c r="K64" s="593" t="s">
        <v>76</v>
      </c>
      <c r="L64" s="593" t="s">
        <v>76</v>
      </c>
      <c r="M64" s="593" t="s">
        <v>76</v>
      </c>
      <c r="N64" s="593" t="s">
        <v>76</v>
      </c>
      <c r="O64" s="593" t="s">
        <v>76</v>
      </c>
      <c r="P64" s="593" t="s">
        <v>76</v>
      </c>
      <c r="Q64" s="593" t="s">
        <v>76</v>
      </c>
      <c r="R64" s="593" t="s">
        <v>76</v>
      </c>
      <c r="S64" s="593" t="s">
        <v>76</v>
      </c>
      <c r="T64" s="593" t="s">
        <v>76</v>
      </c>
      <c r="U64" s="593" t="s">
        <v>76</v>
      </c>
      <c r="V64" s="593" t="s">
        <v>76</v>
      </c>
      <c r="W64" s="593" t="s">
        <v>76</v>
      </c>
    </row>
    <row r="65" spans="1:23" ht="43.2" x14ac:dyDescent="0.3">
      <c r="A65" s="2" t="s">
        <v>763</v>
      </c>
      <c r="B65" s="99" t="str">
        <f>'6'!B39</f>
        <v>KAZL-P.5</v>
      </c>
      <c r="C65" s="335" t="s">
        <v>1323</v>
      </c>
      <c r="D65" s="591" t="s">
        <v>76</v>
      </c>
      <c r="E65" s="591" t="s">
        <v>76</v>
      </c>
      <c r="F65" s="593" t="s">
        <v>76</v>
      </c>
      <c r="G65" s="593" t="s">
        <v>76</v>
      </c>
      <c r="H65" s="593" t="s">
        <v>76</v>
      </c>
      <c r="I65" s="593" t="s">
        <v>76</v>
      </c>
      <c r="J65" s="593" t="s">
        <v>76</v>
      </c>
      <c r="K65" s="593" t="s">
        <v>76</v>
      </c>
      <c r="L65" s="593" t="s">
        <v>76</v>
      </c>
      <c r="M65" s="593" t="s">
        <v>76</v>
      </c>
      <c r="N65" s="593" t="s">
        <v>76</v>
      </c>
      <c r="O65" s="593" t="s">
        <v>76</v>
      </c>
      <c r="P65" s="593" t="s">
        <v>76</v>
      </c>
      <c r="Q65" s="593" t="s">
        <v>76</v>
      </c>
      <c r="R65" s="593" t="s">
        <v>76</v>
      </c>
      <c r="S65" s="593" t="s">
        <v>76</v>
      </c>
      <c r="T65" s="593" t="s">
        <v>76</v>
      </c>
      <c r="U65" s="593" t="s">
        <v>76</v>
      </c>
      <c r="V65" s="593" t="s">
        <v>76</v>
      </c>
      <c r="W65" s="593" t="s">
        <v>76</v>
      </c>
    </row>
    <row r="66" spans="1:23" ht="43.2" x14ac:dyDescent="0.3">
      <c r="A66" s="2" t="s">
        <v>764</v>
      </c>
      <c r="B66" s="99" t="str">
        <f>'6'!B40</f>
        <v>KAZL-P.6</v>
      </c>
      <c r="C66" s="335" t="s">
        <v>1323</v>
      </c>
      <c r="D66" s="591" t="s">
        <v>76</v>
      </c>
      <c r="E66" s="591" t="s">
        <v>76</v>
      </c>
      <c r="F66" s="593" t="s">
        <v>76</v>
      </c>
      <c r="G66" s="593" t="s">
        <v>76</v>
      </c>
      <c r="H66" s="593" t="s">
        <v>76</v>
      </c>
      <c r="I66" s="593" t="s">
        <v>76</v>
      </c>
      <c r="J66" s="593" t="s">
        <v>76</v>
      </c>
      <c r="K66" s="593" t="s">
        <v>76</v>
      </c>
      <c r="L66" s="593" t="s">
        <v>76</v>
      </c>
      <c r="M66" s="593" t="s">
        <v>76</v>
      </c>
      <c r="N66" s="593" t="s">
        <v>76</v>
      </c>
      <c r="O66" s="593" t="s">
        <v>76</v>
      </c>
      <c r="P66" s="593" t="s">
        <v>76</v>
      </c>
      <c r="Q66" s="593" t="s">
        <v>76</v>
      </c>
      <c r="R66" s="593" t="s">
        <v>76</v>
      </c>
      <c r="S66" s="593" t="s">
        <v>76</v>
      </c>
      <c r="T66" s="593" t="s">
        <v>76</v>
      </c>
      <c r="U66" s="593" t="s">
        <v>76</v>
      </c>
      <c r="V66" s="593" t="s">
        <v>76</v>
      </c>
      <c r="W66" s="593" t="s">
        <v>76</v>
      </c>
    </row>
    <row r="67" spans="1:23" ht="43.2" x14ac:dyDescent="0.3">
      <c r="A67" s="2" t="s">
        <v>765</v>
      </c>
      <c r="B67" s="99" t="str">
        <f>'6'!B41</f>
        <v>KAZL-P.7</v>
      </c>
      <c r="C67" s="335" t="s">
        <v>1323</v>
      </c>
      <c r="D67" s="591" t="s">
        <v>76</v>
      </c>
      <c r="E67" s="591" t="s">
        <v>76</v>
      </c>
      <c r="F67" s="593" t="s">
        <v>76</v>
      </c>
      <c r="G67" s="593" t="s">
        <v>76</v>
      </c>
      <c r="H67" s="593" t="s">
        <v>76</v>
      </c>
      <c r="I67" s="593" t="s">
        <v>76</v>
      </c>
      <c r="J67" s="593" t="s">
        <v>76</v>
      </c>
      <c r="K67" s="593" t="s">
        <v>76</v>
      </c>
      <c r="L67" s="593" t="s">
        <v>76</v>
      </c>
      <c r="M67" s="593" t="s">
        <v>76</v>
      </c>
      <c r="N67" s="593" t="s">
        <v>76</v>
      </c>
      <c r="O67" s="593" t="s">
        <v>76</v>
      </c>
      <c r="P67" s="593" t="s">
        <v>76</v>
      </c>
      <c r="Q67" s="593" t="s">
        <v>76</v>
      </c>
      <c r="R67" s="593" t="s">
        <v>76</v>
      </c>
      <c r="S67" s="593" t="s">
        <v>76</v>
      </c>
      <c r="T67" s="593" t="s">
        <v>76</v>
      </c>
      <c r="U67" s="593" t="s">
        <v>76</v>
      </c>
      <c r="V67" s="593" t="s">
        <v>76</v>
      </c>
      <c r="W67" s="593" t="s">
        <v>76</v>
      </c>
    </row>
    <row r="68" spans="1:23" ht="43.2" x14ac:dyDescent="0.3">
      <c r="A68" s="2" t="s">
        <v>766</v>
      </c>
      <c r="B68" s="99" t="str">
        <f>'6'!B42</f>
        <v>KAZL-P.8</v>
      </c>
      <c r="C68" s="335" t="s">
        <v>1323</v>
      </c>
      <c r="D68" s="591" t="s">
        <v>76</v>
      </c>
      <c r="E68" s="591" t="s">
        <v>76</v>
      </c>
      <c r="F68" s="593" t="s">
        <v>76</v>
      </c>
      <c r="G68" s="593" t="s">
        <v>76</v>
      </c>
      <c r="H68" s="593" t="s">
        <v>76</v>
      </c>
      <c r="I68" s="593" t="s">
        <v>76</v>
      </c>
      <c r="J68" s="593" t="s">
        <v>76</v>
      </c>
      <c r="K68" s="593" t="s">
        <v>76</v>
      </c>
      <c r="L68" s="593" t="s">
        <v>76</v>
      </c>
      <c r="M68" s="593" t="s">
        <v>76</v>
      </c>
      <c r="N68" s="593" t="s">
        <v>76</v>
      </c>
      <c r="O68" s="593" t="s">
        <v>76</v>
      </c>
      <c r="P68" s="593" t="s">
        <v>76</v>
      </c>
      <c r="Q68" s="593" t="s">
        <v>76</v>
      </c>
      <c r="R68" s="593" t="s">
        <v>76</v>
      </c>
      <c r="S68" s="593" t="s">
        <v>76</v>
      </c>
      <c r="T68" s="593" t="s">
        <v>76</v>
      </c>
      <c r="U68" s="593" t="s">
        <v>76</v>
      </c>
      <c r="V68" s="593" t="s">
        <v>76</v>
      </c>
      <c r="W68" s="593" t="s">
        <v>76</v>
      </c>
    </row>
    <row r="69" spans="1:23" ht="43.2" x14ac:dyDescent="0.3">
      <c r="A69" s="2" t="s">
        <v>767</v>
      </c>
      <c r="B69" s="99" t="str">
        <f>'6'!B43</f>
        <v>KAZL-P.9</v>
      </c>
      <c r="C69" s="335" t="s">
        <v>1323</v>
      </c>
      <c r="D69" s="591" t="s">
        <v>76</v>
      </c>
      <c r="E69" s="591" t="s">
        <v>76</v>
      </c>
      <c r="F69" s="593" t="s">
        <v>76</v>
      </c>
      <c r="G69" s="593" t="s">
        <v>76</v>
      </c>
      <c r="H69" s="593" t="s">
        <v>76</v>
      </c>
      <c r="I69" s="593" t="s">
        <v>76</v>
      </c>
      <c r="J69" s="593" t="s">
        <v>76</v>
      </c>
      <c r="K69" s="593" t="s">
        <v>76</v>
      </c>
      <c r="L69" s="593" t="s">
        <v>76</v>
      </c>
      <c r="M69" s="593" t="s">
        <v>76</v>
      </c>
      <c r="N69" s="593" t="s">
        <v>76</v>
      </c>
      <c r="O69" s="593" t="s">
        <v>76</v>
      </c>
      <c r="P69" s="593" t="s">
        <v>76</v>
      </c>
      <c r="Q69" s="593" t="s">
        <v>76</v>
      </c>
      <c r="R69" s="593" t="s">
        <v>76</v>
      </c>
      <c r="S69" s="593" t="s">
        <v>76</v>
      </c>
      <c r="T69" s="593" t="s">
        <v>76</v>
      </c>
      <c r="U69" s="593" t="s">
        <v>76</v>
      </c>
      <c r="V69" s="593" t="s">
        <v>76</v>
      </c>
      <c r="W69" s="593" t="s">
        <v>76</v>
      </c>
    </row>
    <row r="70" spans="1:23" ht="43.2" x14ac:dyDescent="0.3">
      <c r="A70" s="2" t="s">
        <v>768</v>
      </c>
      <c r="B70" s="130" t="str">
        <f>'6'!B44</f>
        <v>KAZL-P.10</v>
      </c>
      <c r="C70" s="335" t="s">
        <v>1323</v>
      </c>
      <c r="D70" s="592" t="s">
        <v>76</v>
      </c>
      <c r="E70" s="592" t="s">
        <v>76</v>
      </c>
      <c r="F70" s="595" t="s">
        <v>76</v>
      </c>
      <c r="G70" s="595" t="s">
        <v>76</v>
      </c>
      <c r="H70" s="595" t="s">
        <v>76</v>
      </c>
      <c r="I70" s="595" t="s">
        <v>76</v>
      </c>
      <c r="J70" s="595" t="s">
        <v>76</v>
      </c>
      <c r="K70" s="595" t="s">
        <v>76</v>
      </c>
      <c r="L70" s="595" t="s">
        <v>76</v>
      </c>
      <c r="M70" s="595" t="s">
        <v>76</v>
      </c>
      <c r="N70" s="595" t="s">
        <v>76</v>
      </c>
      <c r="O70" s="595" t="s">
        <v>76</v>
      </c>
      <c r="P70" s="595" t="s">
        <v>76</v>
      </c>
      <c r="Q70" s="595" t="s">
        <v>76</v>
      </c>
      <c r="R70" s="595" t="s">
        <v>76</v>
      </c>
      <c r="S70" s="595" t="s">
        <v>76</v>
      </c>
      <c r="T70" s="595" t="s">
        <v>76</v>
      </c>
      <c r="U70" s="595" t="s">
        <v>76</v>
      </c>
      <c r="V70" s="595" t="s">
        <v>76</v>
      </c>
      <c r="W70" s="595" t="s">
        <v>76</v>
      </c>
    </row>
    <row r="71" spans="1:23" x14ac:dyDescent="0.3">
      <c r="A71" s="2" t="s">
        <v>769</v>
      </c>
      <c r="B71" s="126" t="s">
        <v>1109</v>
      </c>
      <c r="C71" s="335" t="s">
        <v>1534</v>
      </c>
      <c r="D71" s="127"/>
      <c r="E71" s="127"/>
      <c r="F71" s="127"/>
      <c r="G71" s="127"/>
      <c r="H71" s="127"/>
      <c r="I71" s="127"/>
      <c r="J71" s="127"/>
      <c r="K71" s="127"/>
      <c r="L71" s="127"/>
      <c r="M71" s="127"/>
      <c r="N71" s="127"/>
      <c r="O71" s="127"/>
      <c r="P71" s="127"/>
      <c r="Q71" s="127"/>
      <c r="R71" s="127"/>
      <c r="S71" s="127"/>
      <c r="T71" s="127"/>
      <c r="U71" s="127"/>
      <c r="V71" s="127"/>
      <c r="W71" s="127"/>
    </row>
    <row r="72" spans="1:23" x14ac:dyDescent="0.3">
      <c r="A72" s="2" t="s">
        <v>770</v>
      </c>
      <c r="B72" s="125" t="s">
        <v>508</v>
      </c>
      <c r="C72" s="335" t="s">
        <v>1515</v>
      </c>
      <c r="D72" s="587" t="s">
        <v>77</v>
      </c>
      <c r="E72" s="587" t="s">
        <v>77</v>
      </c>
      <c r="F72" s="587" t="s">
        <v>76</v>
      </c>
      <c r="G72" s="587" t="s">
        <v>76</v>
      </c>
      <c r="H72" s="587" t="s">
        <v>76</v>
      </c>
      <c r="I72" s="587" t="s">
        <v>76</v>
      </c>
      <c r="J72" s="587" t="s">
        <v>76</v>
      </c>
      <c r="K72" s="587" t="s">
        <v>76</v>
      </c>
      <c r="L72" s="587" t="s">
        <v>76</v>
      </c>
      <c r="M72" s="587" t="s">
        <v>76</v>
      </c>
      <c r="N72" s="587" t="s">
        <v>76</v>
      </c>
      <c r="O72" s="587" t="s">
        <v>76</v>
      </c>
      <c r="P72" s="587" t="s">
        <v>76</v>
      </c>
      <c r="Q72" s="587" t="s">
        <v>76</v>
      </c>
      <c r="R72" s="587" t="s">
        <v>76</v>
      </c>
      <c r="S72" s="587" t="s">
        <v>76</v>
      </c>
      <c r="T72" s="587" t="s">
        <v>76</v>
      </c>
      <c r="U72" s="587" t="s">
        <v>76</v>
      </c>
      <c r="V72" s="587" t="s">
        <v>76</v>
      </c>
      <c r="W72" s="587" t="s">
        <v>76</v>
      </c>
    </row>
    <row r="73" spans="1:23" ht="86.4" x14ac:dyDescent="0.3">
      <c r="A73" s="2" t="s">
        <v>771</v>
      </c>
      <c r="B73" s="127" t="s">
        <v>509</v>
      </c>
      <c r="C73" s="335" t="s">
        <v>1630</v>
      </c>
      <c r="D73" s="587" t="s">
        <v>76</v>
      </c>
      <c r="E73" s="587" t="s">
        <v>76</v>
      </c>
      <c r="F73" s="587" t="s">
        <v>76</v>
      </c>
      <c r="G73" s="587" t="s">
        <v>77</v>
      </c>
      <c r="H73" s="587" t="s">
        <v>77</v>
      </c>
      <c r="I73" s="587" t="s">
        <v>76</v>
      </c>
      <c r="J73" s="587" t="s">
        <v>76</v>
      </c>
      <c r="K73" s="587" t="s">
        <v>76</v>
      </c>
      <c r="L73" s="587" t="s">
        <v>76</v>
      </c>
      <c r="M73" s="587" t="s">
        <v>76</v>
      </c>
      <c r="N73" s="587" t="s">
        <v>76</v>
      </c>
      <c r="O73" s="587" t="s">
        <v>76</v>
      </c>
      <c r="P73" s="587" t="s">
        <v>76</v>
      </c>
      <c r="Q73" s="587" t="s">
        <v>76</v>
      </c>
      <c r="R73" s="587" t="s">
        <v>76</v>
      </c>
      <c r="S73" s="587" t="s">
        <v>76</v>
      </c>
      <c r="T73" s="587" t="s">
        <v>76</v>
      </c>
      <c r="U73" s="587" t="s">
        <v>76</v>
      </c>
      <c r="V73" s="587" t="s">
        <v>76</v>
      </c>
      <c r="W73" s="587" t="s">
        <v>76</v>
      </c>
    </row>
    <row r="74" spans="1:23" ht="86.4" x14ac:dyDescent="0.3">
      <c r="A74" s="2" t="s">
        <v>772</v>
      </c>
      <c r="B74" s="127" t="s">
        <v>1675</v>
      </c>
      <c r="C74" s="335" t="s">
        <v>1516</v>
      </c>
      <c r="D74" s="587" t="s">
        <v>76</v>
      </c>
      <c r="E74" s="587" t="s">
        <v>76</v>
      </c>
      <c r="F74" s="587" t="s">
        <v>76</v>
      </c>
      <c r="G74" s="587" t="s">
        <v>76</v>
      </c>
      <c r="H74" s="587" t="s">
        <v>76</v>
      </c>
      <c r="I74" s="587" t="s">
        <v>76</v>
      </c>
      <c r="J74" s="587" t="s">
        <v>76</v>
      </c>
      <c r="K74" s="587" t="s">
        <v>76</v>
      </c>
      <c r="L74" s="587" t="s">
        <v>76</v>
      </c>
      <c r="M74" s="587" t="s">
        <v>76</v>
      </c>
      <c r="N74" s="587" t="s">
        <v>76</v>
      </c>
      <c r="O74" s="587" t="s">
        <v>76</v>
      </c>
      <c r="P74" s="587" t="s">
        <v>76</v>
      </c>
      <c r="Q74" s="587" t="s">
        <v>76</v>
      </c>
      <c r="R74" s="587" t="s">
        <v>76</v>
      </c>
      <c r="S74" s="587" t="s">
        <v>76</v>
      </c>
      <c r="T74" s="587" t="s">
        <v>76</v>
      </c>
      <c r="U74" s="587" t="s">
        <v>76</v>
      </c>
      <c r="V74" s="587" t="s">
        <v>76</v>
      </c>
      <c r="W74" s="587" t="s">
        <v>76</v>
      </c>
    </row>
    <row r="75" spans="1:23" ht="86.4" x14ac:dyDescent="0.3">
      <c r="A75" s="2" t="s">
        <v>773</v>
      </c>
      <c r="B75" s="127" t="s">
        <v>516</v>
      </c>
      <c r="C75" s="335" t="s">
        <v>1517</v>
      </c>
      <c r="D75" s="587" t="s">
        <v>77</v>
      </c>
      <c r="E75" s="587" t="s">
        <v>77</v>
      </c>
      <c r="F75" s="587" t="s">
        <v>76</v>
      </c>
      <c r="G75" s="587" t="s">
        <v>76</v>
      </c>
      <c r="H75" s="587" t="s">
        <v>76</v>
      </c>
      <c r="I75" s="587" t="s">
        <v>76</v>
      </c>
      <c r="J75" s="587" t="s">
        <v>76</v>
      </c>
      <c r="K75" s="587" t="s">
        <v>76</v>
      </c>
      <c r="L75" s="587" t="s">
        <v>76</v>
      </c>
      <c r="M75" s="587" t="s">
        <v>76</v>
      </c>
      <c r="N75" s="587" t="s">
        <v>76</v>
      </c>
      <c r="O75" s="587" t="s">
        <v>76</v>
      </c>
      <c r="P75" s="587" t="s">
        <v>76</v>
      </c>
      <c r="Q75" s="587" t="s">
        <v>76</v>
      </c>
      <c r="R75" s="587" t="s">
        <v>76</v>
      </c>
      <c r="S75" s="587" t="s">
        <v>76</v>
      </c>
      <c r="T75" s="587" t="s">
        <v>76</v>
      </c>
      <c r="U75" s="587" t="s">
        <v>76</v>
      </c>
      <c r="V75" s="587" t="s">
        <v>76</v>
      </c>
      <c r="W75" s="587" t="s">
        <v>76</v>
      </c>
    </row>
    <row r="76" spans="1:23" ht="86.4" x14ac:dyDescent="0.3">
      <c r="A76" s="2" t="s">
        <v>774</v>
      </c>
      <c r="B76" s="127" t="s">
        <v>510</v>
      </c>
      <c r="C76" s="335" t="s">
        <v>1518</v>
      </c>
      <c r="D76" s="587" t="s">
        <v>77</v>
      </c>
      <c r="E76" s="587" t="s">
        <v>77</v>
      </c>
      <c r="F76" s="587" t="s">
        <v>77</v>
      </c>
      <c r="G76" s="587" t="s">
        <v>77</v>
      </c>
      <c r="H76" s="587" t="s">
        <v>77</v>
      </c>
      <c r="I76" s="587" t="s">
        <v>76</v>
      </c>
      <c r="J76" s="587" t="s">
        <v>76</v>
      </c>
      <c r="K76" s="587" t="s">
        <v>76</v>
      </c>
      <c r="L76" s="587" t="s">
        <v>76</v>
      </c>
      <c r="M76" s="587" t="s">
        <v>76</v>
      </c>
      <c r="N76" s="587" t="s">
        <v>76</v>
      </c>
      <c r="O76" s="587" t="s">
        <v>76</v>
      </c>
      <c r="P76" s="587" t="s">
        <v>76</v>
      </c>
      <c r="Q76" s="587" t="s">
        <v>76</v>
      </c>
      <c r="R76" s="587" t="s">
        <v>76</v>
      </c>
      <c r="S76" s="587" t="s">
        <v>76</v>
      </c>
      <c r="T76" s="587" t="s">
        <v>76</v>
      </c>
      <c r="U76" s="587" t="s">
        <v>76</v>
      </c>
      <c r="V76" s="587" t="s">
        <v>76</v>
      </c>
      <c r="W76" s="587" t="s">
        <v>76</v>
      </c>
    </row>
    <row r="77" spans="1:23" ht="43.2" x14ac:dyDescent="0.3">
      <c r="A77" s="2" t="s">
        <v>775</v>
      </c>
      <c r="B77" s="127" t="s">
        <v>511</v>
      </c>
      <c r="C77" s="335" t="s">
        <v>1519</v>
      </c>
      <c r="D77" s="587" t="s">
        <v>77</v>
      </c>
      <c r="E77" s="587" t="s">
        <v>77</v>
      </c>
      <c r="F77" s="587" t="s">
        <v>76</v>
      </c>
      <c r="G77" s="587" t="s">
        <v>76</v>
      </c>
      <c r="H77" s="587" t="s">
        <v>76</v>
      </c>
      <c r="I77" s="587" t="s">
        <v>76</v>
      </c>
      <c r="J77" s="587" t="s">
        <v>76</v>
      </c>
      <c r="K77" s="587" t="s">
        <v>76</v>
      </c>
      <c r="L77" s="587" t="s">
        <v>76</v>
      </c>
      <c r="M77" s="587" t="s">
        <v>76</v>
      </c>
      <c r="N77" s="587" t="s">
        <v>76</v>
      </c>
      <c r="O77" s="587" t="s">
        <v>76</v>
      </c>
      <c r="P77" s="587" t="s">
        <v>76</v>
      </c>
      <c r="Q77" s="587" t="s">
        <v>76</v>
      </c>
      <c r="R77" s="587" t="s">
        <v>76</v>
      </c>
      <c r="S77" s="587" t="s">
        <v>76</v>
      </c>
      <c r="T77" s="587" t="s">
        <v>76</v>
      </c>
      <c r="U77" s="587" t="s">
        <v>76</v>
      </c>
      <c r="V77" s="587" t="s">
        <v>76</v>
      </c>
      <c r="W77" s="587" t="s">
        <v>76</v>
      </c>
    </row>
    <row r="78" spans="1:23" ht="43.2" x14ac:dyDescent="0.3">
      <c r="A78" s="2" t="s">
        <v>776</v>
      </c>
      <c r="B78" s="127" t="s">
        <v>512</v>
      </c>
      <c r="C78" s="335" t="s">
        <v>1520</v>
      </c>
      <c r="D78" s="587" t="s">
        <v>77</v>
      </c>
      <c r="E78" s="587" t="s">
        <v>77</v>
      </c>
      <c r="F78" s="587" t="s">
        <v>76</v>
      </c>
      <c r="G78" s="587" t="s">
        <v>76</v>
      </c>
      <c r="H78" s="587" t="s">
        <v>76</v>
      </c>
      <c r="I78" s="587" t="s">
        <v>76</v>
      </c>
      <c r="J78" s="587" t="s">
        <v>76</v>
      </c>
      <c r="K78" s="587" t="s">
        <v>76</v>
      </c>
      <c r="L78" s="587" t="s">
        <v>76</v>
      </c>
      <c r="M78" s="587" t="s">
        <v>76</v>
      </c>
      <c r="N78" s="587" t="s">
        <v>76</v>
      </c>
      <c r="O78" s="587" t="s">
        <v>76</v>
      </c>
      <c r="P78" s="587" t="s">
        <v>76</v>
      </c>
      <c r="Q78" s="587" t="s">
        <v>76</v>
      </c>
      <c r="R78" s="587" t="s">
        <v>76</v>
      </c>
      <c r="S78" s="587" t="s">
        <v>76</v>
      </c>
      <c r="T78" s="587" t="s">
        <v>76</v>
      </c>
      <c r="U78" s="587" t="s">
        <v>76</v>
      </c>
      <c r="V78" s="587" t="s">
        <v>76</v>
      </c>
      <c r="W78" s="587" t="s">
        <v>76</v>
      </c>
    </row>
    <row r="79" spans="1:23" ht="57.6" x14ac:dyDescent="0.3">
      <c r="A79" s="2" t="s">
        <v>777</v>
      </c>
      <c r="B79" s="127" t="s">
        <v>513</v>
      </c>
      <c r="C79" s="335" t="s">
        <v>1521</v>
      </c>
      <c r="D79" s="587" t="s">
        <v>76</v>
      </c>
      <c r="E79" s="587" t="s">
        <v>76</v>
      </c>
      <c r="F79" s="587" t="s">
        <v>76</v>
      </c>
      <c r="G79" s="587" t="s">
        <v>76</v>
      </c>
      <c r="H79" s="587" t="s">
        <v>76</v>
      </c>
      <c r="I79" s="587" t="s">
        <v>76</v>
      </c>
      <c r="J79" s="587" t="s">
        <v>76</v>
      </c>
      <c r="K79" s="587" t="s">
        <v>76</v>
      </c>
      <c r="L79" s="587" t="s">
        <v>76</v>
      </c>
      <c r="M79" s="587" t="s">
        <v>76</v>
      </c>
      <c r="N79" s="587" t="s">
        <v>76</v>
      </c>
      <c r="O79" s="587" t="s">
        <v>76</v>
      </c>
      <c r="P79" s="587" t="s">
        <v>76</v>
      </c>
      <c r="Q79" s="587" t="s">
        <v>76</v>
      </c>
      <c r="R79" s="587" t="s">
        <v>76</v>
      </c>
      <c r="S79" s="587" t="s">
        <v>76</v>
      </c>
      <c r="T79" s="587" t="s">
        <v>76</v>
      </c>
      <c r="U79" s="587" t="s">
        <v>76</v>
      </c>
      <c r="V79" s="587" t="s">
        <v>76</v>
      </c>
      <c r="W79" s="587" t="s">
        <v>76</v>
      </c>
    </row>
    <row r="80" spans="1:23" ht="43.2" x14ac:dyDescent="0.3">
      <c r="A80" s="2" t="s">
        <v>778</v>
      </c>
      <c r="B80" s="127" t="s">
        <v>514</v>
      </c>
      <c r="C80" s="335" t="s">
        <v>1522</v>
      </c>
      <c r="D80" s="587" t="s">
        <v>77</v>
      </c>
      <c r="E80" s="587" t="s">
        <v>77</v>
      </c>
      <c r="F80" s="587" t="s">
        <v>77</v>
      </c>
      <c r="G80" s="587" t="s">
        <v>76</v>
      </c>
      <c r="H80" s="587" t="s">
        <v>76</v>
      </c>
      <c r="I80" s="587" t="s">
        <v>76</v>
      </c>
      <c r="J80" s="587" t="s">
        <v>76</v>
      </c>
      <c r="K80" s="587" t="s">
        <v>76</v>
      </c>
      <c r="L80" s="587" t="s">
        <v>76</v>
      </c>
      <c r="M80" s="587" t="s">
        <v>76</v>
      </c>
      <c r="N80" s="587" t="s">
        <v>76</v>
      </c>
      <c r="O80" s="587" t="s">
        <v>76</v>
      </c>
      <c r="P80" s="587" t="s">
        <v>76</v>
      </c>
      <c r="Q80" s="587" t="s">
        <v>76</v>
      </c>
      <c r="R80" s="587" t="s">
        <v>76</v>
      </c>
      <c r="S80" s="587" t="s">
        <v>76</v>
      </c>
      <c r="T80" s="587" t="s">
        <v>76</v>
      </c>
      <c r="U80" s="587" t="s">
        <v>76</v>
      </c>
      <c r="V80" s="587" t="s">
        <v>76</v>
      </c>
      <c r="W80" s="587" t="s">
        <v>76</v>
      </c>
    </row>
    <row r="81" spans="1:23" ht="43.2" x14ac:dyDescent="0.3">
      <c r="A81" s="2" t="s">
        <v>779</v>
      </c>
      <c r="B81" s="127" t="s">
        <v>515</v>
      </c>
      <c r="C81" s="335" t="s">
        <v>1523</v>
      </c>
      <c r="D81" s="587" t="s">
        <v>76</v>
      </c>
      <c r="E81" s="587" t="s">
        <v>76</v>
      </c>
      <c r="F81" s="587" t="s">
        <v>76</v>
      </c>
      <c r="G81" s="587" t="s">
        <v>77</v>
      </c>
      <c r="H81" s="587" t="s">
        <v>76</v>
      </c>
      <c r="I81" s="587" t="s">
        <v>76</v>
      </c>
      <c r="J81" s="587" t="s">
        <v>76</v>
      </c>
      <c r="K81" s="587" t="s">
        <v>76</v>
      </c>
      <c r="L81" s="587" t="s">
        <v>76</v>
      </c>
      <c r="M81" s="587" t="s">
        <v>76</v>
      </c>
      <c r="N81" s="587" t="s">
        <v>76</v>
      </c>
      <c r="O81" s="587" t="s">
        <v>76</v>
      </c>
      <c r="P81" s="587" t="s">
        <v>76</v>
      </c>
      <c r="Q81" s="587" t="s">
        <v>76</v>
      </c>
      <c r="R81" s="587" t="s">
        <v>76</v>
      </c>
      <c r="S81" s="587" t="s">
        <v>76</v>
      </c>
      <c r="T81" s="587" t="s">
        <v>76</v>
      </c>
      <c r="U81" s="587" t="s">
        <v>76</v>
      </c>
      <c r="V81" s="587" t="s">
        <v>76</v>
      </c>
      <c r="W81" s="587" t="s">
        <v>76</v>
      </c>
    </row>
    <row r="82" spans="1:23" x14ac:dyDescent="0.3">
      <c r="A82" s="2"/>
    </row>
  </sheetData>
  <sheetProtection algorithmName="SHA-512" hashValue="macuir/yDYsiL32MxVj9onMiX0AarWnIG4z+XydiuMU/DbmDFDTtKVgPgpE5GiFePhCxNKQVq8TO4csa9RGvQw==" saltValue="YcOTiOv7riTId1Pwfjjd0w==" spinCount="100000" sheet="1" objects="1" scenarios="1"/>
  <phoneticPr fontId="8" type="noConversion"/>
  <dataValidations count="8">
    <dataValidation type="decimal" allowBlank="1" showInputMessage="1" showErrorMessage="1" prompt="Įveskite skaičių be tarpų. Maksimali suma - 2 000 000." sqref="D33:W33" xr:uid="{8C6F73D4-F790-4747-A834-7B36F3502F05}">
      <formula1>0</formula1>
      <formula2>2000000</formula2>
    </dataValidation>
    <dataValidation type="whole" allowBlank="1" showInputMessage="1" showErrorMessage="1" prompt="Įveskite sveiką skaičių be tarpų. Maksimali reikšmė - 200." sqref="D34:W34 D46:W46" xr:uid="{7A60F373-7F07-4C39-99EA-71B0E919537B}">
      <formula1>0</formula1>
      <formula2>200</formula2>
    </dataValidation>
    <dataValidation type="textLength" allowBlank="1" showInputMessage="1" showErrorMessage="1" prompt="Maksimalus simbolių skaičius - 500" sqref="D18:W22 D27:W28" xr:uid="{96F05CA7-754D-416D-9F93-B0CD7138D84F}">
      <formula1>0</formula1>
      <formula2>500</formula2>
    </dataValidation>
    <dataValidation type="textLength" allowBlank="1" showInputMessage="1" showErrorMessage="1" prompt="Maksimalus simbolių skaičius - 300" sqref="D35:W35 D24:W24 D39:W39 D42:W42 D45:W45 D49:W49 D52:W52" xr:uid="{AFFEA5F4-B875-4820-806E-927C63E9BAB0}">
      <formula1>0</formula1>
      <formula2>300</formula2>
    </dataValidation>
    <dataValidation type="textLength" allowBlank="1" showInputMessage="1" showErrorMessage="1" prompt="Maksimalus simbolių skaičius - 50" sqref="D31:W31" xr:uid="{91CF2E73-22B8-4C8C-A31D-8AC9F987AB6D}">
      <formula1>0</formula1>
      <formula2>50</formula2>
    </dataValidation>
    <dataValidation type="textLength" allowBlank="1" showInputMessage="1" showErrorMessage="1" prompt="Maksimalus simbolių skaičius - 150" sqref="D25:W26" xr:uid="{CA82A696-0EB7-4EEC-B5CA-B09E3B7CE86F}">
      <formula1>0</formula1>
      <formula2>150</formula2>
    </dataValidation>
    <dataValidation type="textLength" allowBlank="1" showInputMessage="1" showErrorMessage="1" prompt="Maksimalus simbolių skaičius - 1000" sqref="D17:W17" xr:uid="{DAB23080-5FF5-4681-B4B8-05BCA6E4380C}">
      <formula1>0</formula1>
      <formula2>1000</formula2>
    </dataValidation>
    <dataValidation type="textLength" allowBlank="1" showInputMessage="1" showErrorMessage="1" prompt="Maksimalus simbolių skaičius - 200" sqref="D32:W32" xr:uid="{616526F9-DE8B-4766-AB78-CF10054126F2}">
      <formula1>0</formula1>
      <formula2>200</formula2>
    </dataValidation>
  </dataValidations>
  <pageMargins left="0.70866141732283472" right="0.70866141732283472" top="0.74803149606299213" bottom="0.74803149606299213" header="0.31496062992125984" footer="0.31496062992125984"/>
  <pageSetup paperSize="9" scale="47" orientation="portrait" horizontalDpi="4294967293" verticalDpi="0" r:id="rId1"/>
  <colBreaks count="1" manualBreakCount="1">
    <brk id="5" max="78" man="1"/>
  </colBreaks>
  <extLst>
    <ext xmlns:x14="http://schemas.microsoft.com/office/spreadsheetml/2009/9/main" uri="{CCE6A557-97BC-4b89-ADB6-D9C93CAAB3DF}">
      <x14:dataValidations xmlns:xm="http://schemas.microsoft.com/office/excel/2006/main" count="3">
        <x14:dataValidation type="list" allowBlank="1" showInputMessage="1" showErrorMessage="1" xr:uid="{24B24AAC-A904-4FF2-9D1C-360047C18DFD}">
          <x14:formula1>
            <xm:f>Sąrašai!$A$23:$A$24</xm:f>
          </x14:formula1>
          <xm:sqref>D38:W38 D12:W15 D61:W70 D55:W59 D72:W81 D51:W51 D48:W48</xm:sqref>
        </x14:dataValidation>
        <x14:dataValidation type="list" allowBlank="1" showInputMessage="1" showErrorMessage="1" xr:uid="{2343331C-CC94-4660-88E5-78D3FF6E24E6}">
          <x14:formula1>
            <xm:f>Sąrašai!$A$28:$A$30</xm:f>
          </x14:formula1>
          <xm:sqref>D44:W44 D41:W41</xm:sqref>
        </x14:dataValidation>
        <x14:dataValidation type="list" allowBlank="1" showInputMessage="1" showErrorMessage="1" xr:uid="{2CADBA29-F2D1-4F3C-A614-FFE49CA7EA6D}">
          <x14:formula1>
            <xm:f>Sąrašai!$A$40:$A$50</xm:f>
          </x14:formula1>
          <xm:sqref>D11:W11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FF882-0D99-44B1-AB6F-53D3F0E12A6D}">
  <sheetPr>
    <tabColor theme="0" tint="-0.249977111117893"/>
  </sheetPr>
  <dimension ref="A1:Y268"/>
  <sheetViews>
    <sheetView zoomScaleNormal="100" workbookViewId="0">
      <pane xSplit="3" ySplit="7" topLeftCell="D86" activePane="bottomRight" state="frozen"/>
      <selection pane="topRight"/>
      <selection pane="bottomLeft"/>
      <selection pane="bottomRight" activeCell="C97" sqref="C97"/>
    </sheetView>
  </sheetViews>
  <sheetFormatPr defaultColWidth="9.109375" defaultRowHeight="14.4" x14ac:dyDescent="0.3"/>
  <cols>
    <col min="1" max="1" width="8.6640625" style="13" customWidth="1"/>
    <col min="2" max="2" width="48.6640625" style="13" customWidth="1"/>
    <col min="3" max="3" width="15.6640625" style="15" customWidth="1"/>
    <col min="4" max="23" width="12.6640625" style="219" customWidth="1"/>
    <col min="24" max="24" width="9.109375" style="13"/>
    <col min="25" max="25" width="15.6640625" style="18" hidden="1" customWidth="1"/>
    <col min="26" max="16384" width="9.109375" style="13"/>
  </cols>
  <sheetData>
    <row r="1" spans="1:25" s="38" customFormat="1" ht="18" x14ac:dyDescent="0.3">
      <c r="A1" s="36" t="s">
        <v>207</v>
      </c>
      <c r="B1" s="36" t="s">
        <v>1616</v>
      </c>
      <c r="C1" s="37"/>
      <c r="D1" s="108"/>
      <c r="E1" s="108"/>
      <c r="F1" s="44"/>
      <c r="G1" s="44"/>
      <c r="H1" s="108"/>
      <c r="I1" s="44"/>
      <c r="J1" s="44"/>
      <c r="K1" s="108"/>
      <c r="L1" s="44"/>
      <c r="M1" s="44"/>
      <c r="N1" s="44"/>
      <c r="O1" s="44"/>
      <c r="P1" s="44"/>
      <c r="Q1" s="44"/>
      <c r="R1" s="44"/>
      <c r="S1" s="44"/>
      <c r="T1" s="44"/>
      <c r="U1" s="44"/>
      <c r="V1" s="44"/>
      <c r="W1" s="44"/>
      <c r="Y1" s="18"/>
    </row>
    <row r="2" spans="1:25" x14ac:dyDescent="0.3">
      <c r="A2" s="1"/>
      <c r="B2" s="1"/>
      <c r="D2" s="193"/>
      <c r="E2" s="193"/>
      <c r="F2" s="193"/>
      <c r="G2" s="193"/>
      <c r="H2" s="193"/>
      <c r="I2" s="193"/>
      <c r="J2" s="193"/>
      <c r="K2" s="193"/>
      <c r="L2" s="193"/>
      <c r="M2" s="193"/>
      <c r="N2" s="193"/>
      <c r="O2" s="193"/>
      <c r="P2" s="193"/>
      <c r="Q2" s="193"/>
      <c r="R2" s="193"/>
      <c r="S2" s="193"/>
      <c r="T2" s="193"/>
      <c r="U2" s="193"/>
      <c r="V2" s="193"/>
      <c r="W2" s="193"/>
      <c r="Y2" s="176"/>
    </row>
    <row r="3" spans="1:25" x14ac:dyDescent="0.3">
      <c r="A3" s="1"/>
      <c r="B3" s="140" t="s">
        <v>1272</v>
      </c>
      <c r="C3" s="205" t="str">
        <f>'1'!C8</f>
        <v>KAZL</v>
      </c>
      <c r="Y3" s="13"/>
    </row>
    <row r="4" spans="1:25" s="1" customFormat="1" x14ac:dyDescent="0.3">
      <c r="D4" s="193"/>
      <c r="E4" s="193"/>
      <c r="F4" s="193"/>
      <c r="G4" s="193"/>
      <c r="H4" s="193"/>
      <c r="I4" s="193"/>
      <c r="J4" s="193"/>
      <c r="K4" s="193"/>
      <c r="L4" s="193"/>
      <c r="M4" s="193"/>
      <c r="N4" s="193"/>
      <c r="O4" s="193"/>
      <c r="P4" s="193"/>
      <c r="Q4" s="193"/>
      <c r="R4" s="193"/>
      <c r="S4" s="193"/>
      <c r="T4" s="193"/>
      <c r="U4" s="193"/>
      <c r="V4" s="193"/>
      <c r="W4" s="193"/>
      <c r="Y4" s="18"/>
    </row>
    <row r="5" spans="1:25" x14ac:dyDescent="0.3">
      <c r="A5" s="1"/>
      <c r="B5" s="259">
        <v>1</v>
      </c>
      <c r="C5" s="402">
        <v>2</v>
      </c>
      <c r="D5" s="20">
        <v>3</v>
      </c>
      <c r="E5" s="20">
        <v>4</v>
      </c>
      <c r="F5" s="20">
        <v>5</v>
      </c>
      <c r="G5" s="47">
        <v>6</v>
      </c>
      <c r="H5" s="20">
        <v>7</v>
      </c>
      <c r="I5" s="20">
        <v>8</v>
      </c>
      <c r="J5" s="20">
        <v>9</v>
      </c>
      <c r="K5" s="47">
        <v>10</v>
      </c>
      <c r="L5" s="20">
        <v>11</v>
      </c>
      <c r="M5" s="20">
        <v>12</v>
      </c>
      <c r="N5" s="20">
        <v>13</v>
      </c>
      <c r="O5" s="47">
        <v>14</v>
      </c>
      <c r="P5" s="20">
        <v>15</v>
      </c>
      <c r="Q5" s="20">
        <v>16</v>
      </c>
      <c r="R5" s="20">
        <v>17</v>
      </c>
      <c r="S5" s="47">
        <v>18</v>
      </c>
      <c r="T5" s="20">
        <v>19</v>
      </c>
      <c r="U5" s="20">
        <v>20</v>
      </c>
      <c r="V5" s="20">
        <v>21</v>
      </c>
      <c r="W5" s="47">
        <v>22</v>
      </c>
      <c r="Y5" s="121" t="s">
        <v>1316</v>
      </c>
    </row>
    <row r="6" spans="1:25" ht="21" x14ac:dyDescent="0.3">
      <c r="A6" s="1" t="s">
        <v>538</v>
      </c>
      <c r="B6" s="406" t="s">
        <v>405</v>
      </c>
      <c r="C6" s="403" t="s">
        <v>139</v>
      </c>
      <c r="D6" s="404" t="s">
        <v>0</v>
      </c>
      <c r="E6" s="404" t="s">
        <v>1</v>
      </c>
      <c r="F6" s="404" t="s">
        <v>2</v>
      </c>
      <c r="G6" s="404" t="s">
        <v>3</v>
      </c>
      <c r="H6" s="404" t="s">
        <v>4</v>
      </c>
      <c r="I6" s="404" t="s">
        <v>5</v>
      </c>
      <c r="J6" s="404" t="s">
        <v>6</v>
      </c>
      <c r="K6" s="404" t="s">
        <v>7</v>
      </c>
      <c r="L6" s="404" t="s">
        <v>8</v>
      </c>
      <c r="M6" s="404" t="s">
        <v>9</v>
      </c>
      <c r="N6" s="404" t="s">
        <v>43</v>
      </c>
      <c r="O6" s="404" t="s">
        <v>44</v>
      </c>
      <c r="P6" s="404" t="s">
        <v>45</v>
      </c>
      <c r="Q6" s="404" t="s">
        <v>46</v>
      </c>
      <c r="R6" s="404" t="s">
        <v>47</v>
      </c>
      <c r="S6" s="404" t="s">
        <v>48</v>
      </c>
      <c r="T6" s="404" t="s">
        <v>49</v>
      </c>
      <c r="U6" s="404" t="s">
        <v>50</v>
      </c>
      <c r="V6" s="404" t="s">
        <v>51</v>
      </c>
      <c r="W6" s="405" t="s">
        <v>52</v>
      </c>
      <c r="Y6" s="121" t="s">
        <v>1110</v>
      </c>
    </row>
    <row r="7" spans="1:25" ht="67.5" customHeight="1" x14ac:dyDescent="0.3">
      <c r="A7" s="1" t="s">
        <v>539</v>
      </c>
      <c r="B7" s="433"/>
      <c r="C7" s="194" t="s">
        <v>160</v>
      </c>
      <c r="D7" s="407" t="str">
        <f>'10'!D7</f>
        <v>Verslo kūrimas ir plėtra</v>
      </c>
      <c r="E7" s="407" t="str">
        <f>'10'!E7</f>
        <v>Bendruomeninio verslo kūrimas ir plėtra</v>
      </c>
      <c r="F7" s="407" t="str">
        <f>'10'!F7</f>
        <v>Kaimų atnaujinimas ir plėtra</v>
      </c>
      <c r="G7" s="407" t="str">
        <f>'10'!G7</f>
        <v>Bendruomeniškumą skatinančios veiklos</v>
      </c>
      <c r="H7" s="407" t="str">
        <f>'10'!H7</f>
        <v>Tarptautinis VVG bendradarbiavimas</v>
      </c>
      <c r="I7" s="407">
        <f>'10'!I7</f>
        <v>0</v>
      </c>
      <c r="J7" s="407">
        <f>'10'!J7</f>
        <v>0</v>
      </c>
      <c r="K7" s="407">
        <f>'10'!K7</f>
        <v>0</v>
      </c>
      <c r="L7" s="407">
        <f>'10'!L7</f>
        <v>0</v>
      </c>
      <c r="M7" s="407">
        <f>'10'!M7</f>
        <v>0</v>
      </c>
      <c r="N7" s="407">
        <f>'10'!N7</f>
        <v>0</v>
      </c>
      <c r="O7" s="407">
        <f>'10'!O7</f>
        <v>0</v>
      </c>
      <c r="P7" s="407">
        <f>'10'!P7</f>
        <v>0</v>
      </c>
      <c r="Q7" s="407">
        <f>'10'!Q7</f>
        <v>0</v>
      </c>
      <c r="R7" s="407">
        <f>'10'!R7</f>
        <v>0</v>
      </c>
      <c r="S7" s="407">
        <f>'10'!S7</f>
        <v>0</v>
      </c>
      <c r="T7" s="407">
        <f>'10'!T7</f>
        <v>0</v>
      </c>
      <c r="U7" s="407">
        <f>'10'!U7</f>
        <v>0</v>
      </c>
      <c r="V7" s="407">
        <f>'10'!V7</f>
        <v>0</v>
      </c>
      <c r="W7" s="408">
        <f>'10'!W7</f>
        <v>0</v>
      </c>
      <c r="Y7" s="121"/>
    </row>
    <row r="8" spans="1:25" x14ac:dyDescent="0.3">
      <c r="A8" s="1" t="s">
        <v>540</v>
      </c>
      <c r="B8" s="124" t="s">
        <v>1458</v>
      </c>
      <c r="C8" s="131">
        <f>COUNTIFS(D8:W8,"taip")</f>
        <v>0</v>
      </c>
      <c r="D8" s="409" t="str">
        <f>HLOOKUP(D$6,'10'!D$6:D$70,$Y8,FALSE)</f>
        <v>Ne</v>
      </c>
      <c r="E8" s="410" t="str">
        <f>HLOOKUP(E$6,'10'!E$6:E$70,$Y8,FALSE)</f>
        <v>Ne</v>
      </c>
      <c r="F8" s="410" t="str">
        <f>HLOOKUP(F$6,'10'!F$6:F$70,$Y8,FALSE)</f>
        <v>Ne</v>
      </c>
      <c r="G8" s="410" t="str">
        <f>HLOOKUP(G$6,'10'!G$6:G$70,$Y8,FALSE)</f>
        <v>Ne</v>
      </c>
      <c r="H8" s="410" t="str">
        <f>HLOOKUP(H$6,'10'!H$6:H$70,$Y8,FALSE)</f>
        <v>Ne</v>
      </c>
      <c r="I8" s="410" t="str">
        <f>HLOOKUP(I$6,'10'!I$6:I$70,$Y8,FALSE)</f>
        <v>Ne</v>
      </c>
      <c r="J8" s="410" t="str">
        <f>HLOOKUP(J$6,'10'!J$6:J$70,$Y8,FALSE)</f>
        <v>Ne</v>
      </c>
      <c r="K8" s="410" t="str">
        <f>HLOOKUP(K$6,'10'!K$6:K$70,$Y8,FALSE)</f>
        <v>Ne</v>
      </c>
      <c r="L8" s="410" t="str">
        <f>HLOOKUP(L$6,'10'!L$6:L$70,$Y8,FALSE)</f>
        <v>Ne</v>
      </c>
      <c r="M8" s="410" t="str">
        <f>HLOOKUP(M$6,'10'!M$6:M$70,$Y8,FALSE)</f>
        <v>Ne</v>
      </c>
      <c r="N8" s="410" t="str">
        <f>HLOOKUP(N$6,'10'!N$6:N$70,$Y8,FALSE)</f>
        <v>Ne</v>
      </c>
      <c r="O8" s="410" t="str">
        <f>HLOOKUP(O$6,'10'!O$6:O$70,$Y8,FALSE)</f>
        <v>Ne</v>
      </c>
      <c r="P8" s="410" t="str">
        <f>HLOOKUP(P$6,'10'!P$6:P$70,$Y8,FALSE)</f>
        <v>Ne</v>
      </c>
      <c r="Q8" s="410" t="str">
        <f>HLOOKUP(Q$6,'10'!Q$6:Q$70,$Y8,FALSE)</f>
        <v>Ne</v>
      </c>
      <c r="R8" s="410" t="str">
        <f>HLOOKUP(R$6,'10'!R$6:R$70,$Y8,FALSE)</f>
        <v>Ne</v>
      </c>
      <c r="S8" s="410" t="str">
        <f>HLOOKUP(S$6,'10'!S$6:S$70,$Y8,FALSE)</f>
        <v>Ne</v>
      </c>
      <c r="T8" s="410" t="str">
        <f>HLOOKUP(T$6,'10'!T$6:T$70,$Y8,FALSE)</f>
        <v>Ne</v>
      </c>
      <c r="U8" s="410" t="str">
        <f>HLOOKUP(U$6,'10'!U$6:U$70,$Y8,FALSE)</f>
        <v>Ne</v>
      </c>
      <c r="V8" s="410" t="str">
        <f>HLOOKUP(V$6,'10'!V$6:V$70,$Y8,FALSE)</f>
        <v>Ne</v>
      </c>
      <c r="W8" s="411" t="str">
        <f>HLOOKUP(W$6,'10'!W$6:W$70,$Y8,FALSE)</f>
        <v>Ne</v>
      </c>
      <c r="Y8" s="121">
        <v>50</v>
      </c>
    </row>
    <row r="9" spans="1:25" x14ac:dyDescent="0.3">
      <c r="A9" s="1" t="s">
        <v>541</v>
      </c>
      <c r="B9" s="130" t="s">
        <v>456</v>
      </c>
      <c r="C9" s="412">
        <f>SUM(D9:W9)</f>
        <v>0</v>
      </c>
      <c r="D9" s="413"/>
      <c r="E9" s="414"/>
      <c r="F9" s="414"/>
      <c r="G9" s="414"/>
      <c r="H9" s="414"/>
      <c r="I9" s="414"/>
      <c r="J9" s="414"/>
      <c r="K9" s="414"/>
      <c r="L9" s="414"/>
      <c r="M9" s="414"/>
      <c r="N9" s="414"/>
      <c r="O9" s="414"/>
      <c r="P9" s="414"/>
      <c r="Q9" s="414"/>
      <c r="R9" s="414"/>
      <c r="S9" s="414"/>
      <c r="T9" s="414"/>
      <c r="U9" s="414"/>
      <c r="V9" s="414"/>
      <c r="W9" s="415"/>
      <c r="Y9" s="121"/>
    </row>
    <row r="10" spans="1:25" x14ac:dyDescent="0.3">
      <c r="A10" s="1" t="s">
        <v>542</v>
      </c>
      <c r="B10" s="128" t="s">
        <v>241</v>
      </c>
      <c r="C10" s="416"/>
      <c r="D10" s="417"/>
      <c r="E10" s="418"/>
      <c r="F10" s="418"/>
      <c r="G10" s="418"/>
      <c r="H10" s="418"/>
      <c r="I10" s="418"/>
      <c r="J10" s="418"/>
      <c r="K10" s="418"/>
      <c r="L10" s="418"/>
      <c r="M10" s="418"/>
      <c r="N10" s="418"/>
      <c r="O10" s="418"/>
      <c r="P10" s="418"/>
      <c r="Q10" s="418"/>
      <c r="R10" s="418"/>
      <c r="S10" s="418"/>
      <c r="T10" s="418"/>
      <c r="U10" s="418"/>
      <c r="V10" s="418"/>
      <c r="W10" s="419"/>
      <c r="Y10" s="121"/>
    </row>
    <row r="11" spans="1:25" x14ac:dyDescent="0.3">
      <c r="A11" s="1" t="s">
        <v>543</v>
      </c>
      <c r="B11" s="420" t="s">
        <v>100</v>
      </c>
      <c r="C11" s="421"/>
      <c r="D11" s="422"/>
      <c r="E11" s="423"/>
      <c r="F11" s="423"/>
      <c r="G11" s="423"/>
      <c r="H11" s="423"/>
      <c r="I11" s="423"/>
      <c r="J11" s="423"/>
      <c r="K11" s="423"/>
      <c r="L11" s="423"/>
      <c r="M11" s="423"/>
      <c r="N11" s="423"/>
      <c r="O11" s="423"/>
      <c r="P11" s="423"/>
      <c r="Q11" s="423"/>
      <c r="R11" s="423"/>
      <c r="S11" s="423"/>
      <c r="T11" s="423"/>
      <c r="U11" s="423"/>
      <c r="V11" s="423"/>
      <c r="W11" s="424"/>
      <c r="Y11" s="121"/>
    </row>
    <row r="12" spans="1:25" x14ac:dyDescent="0.3">
      <c r="A12" s="1" t="s">
        <v>544</v>
      </c>
      <c r="B12" s="420" t="s">
        <v>101</v>
      </c>
      <c r="C12" s="425"/>
      <c r="D12" s="422"/>
      <c r="E12" s="423"/>
      <c r="F12" s="423"/>
      <c r="G12" s="423"/>
      <c r="H12" s="423"/>
      <c r="I12" s="423"/>
      <c r="J12" s="423"/>
      <c r="K12" s="423"/>
      <c r="L12" s="423"/>
      <c r="M12" s="423"/>
      <c r="N12" s="423"/>
      <c r="O12" s="423"/>
      <c r="P12" s="423"/>
      <c r="Q12" s="423"/>
      <c r="R12" s="423"/>
      <c r="S12" s="423"/>
      <c r="T12" s="423"/>
      <c r="U12" s="423"/>
      <c r="V12" s="423"/>
      <c r="W12" s="424"/>
      <c r="Y12" s="121"/>
    </row>
    <row r="13" spans="1:25" x14ac:dyDescent="0.3">
      <c r="A13" s="1" t="s">
        <v>545</v>
      </c>
      <c r="B13" s="420" t="s">
        <v>102</v>
      </c>
      <c r="C13" s="425"/>
      <c r="D13" s="422"/>
      <c r="E13" s="423"/>
      <c r="F13" s="423"/>
      <c r="G13" s="423"/>
      <c r="H13" s="423"/>
      <c r="I13" s="423"/>
      <c r="J13" s="423"/>
      <c r="K13" s="423"/>
      <c r="L13" s="423"/>
      <c r="M13" s="423"/>
      <c r="N13" s="423"/>
      <c r="O13" s="423"/>
      <c r="P13" s="423"/>
      <c r="Q13" s="423"/>
      <c r="R13" s="423"/>
      <c r="S13" s="423"/>
      <c r="T13" s="423"/>
      <c r="U13" s="423"/>
      <c r="V13" s="423"/>
      <c r="W13" s="424"/>
      <c r="Y13" s="121"/>
    </row>
    <row r="14" spans="1:25" x14ac:dyDescent="0.3">
      <c r="A14" s="1" t="s">
        <v>546</v>
      </c>
      <c r="B14" s="420" t="s">
        <v>103</v>
      </c>
      <c r="C14" s="425"/>
      <c r="D14" s="422"/>
      <c r="E14" s="423"/>
      <c r="F14" s="423"/>
      <c r="G14" s="423"/>
      <c r="H14" s="423"/>
      <c r="I14" s="423"/>
      <c r="J14" s="423"/>
      <c r="K14" s="423"/>
      <c r="L14" s="423"/>
      <c r="M14" s="423"/>
      <c r="N14" s="423"/>
      <c r="O14" s="423"/>
      <c r="P14" s="423"/>
      <c r="Q14" s="423"/>
      <c r="R14" s="423"/>
      <c r="S14" s="423"/>
      <c r="T14" s="423"/>
      <c r="U14" s="423"/>
      <c r="V14" s="423"/>
      <c r="W14" s="424"/>
      <c r="Y14" s="121"/>
    </row>
    <row r="15" spans="1:25" x14ac:dyDescent="0.3">
      <c r="A15" s="1" t="s">
        <v>547</v>
      </c>
      <c r="B15" s="420" t="s">
        <v>104</v>
      </c>
      <c r="C15" s="425"/>
      <c r="D15" s="422"/>
      <c r="E15" s="423"/>
      <c r="F15" s="423"/>
      <c r="G15" s="423"/>
      <c r="H15" s="423"/>
      <c r="I15" s="423"/>
      <c r="J15" s="423"/>
      <c r="K15" s="423"/>
      <c r="L15" s="423"/>
      <c r="M15" s="423"/>
      <c r="N15" s="423"/>
      <c r="O15" s="423"/>
      <c r="P15" s="423"/>
      <c r="Q15" s="423"/>
      <c r="R15" s="423"/>
      <c r="S15" s="423"/>
      <c r="T15" s="423"/>
      <c r="U15" s="423"/>
      <c r="V15" s="423"/>
      <c r="W15" s="424"/>
      <c r="Y15" s="121"/>
    </row>
    <row r="16" spans="1:25" x14ac:dyDescent="0.3">
      <c r="A16" s="1" t="s">
        <v>548</v>
      </c>
      <c r="B16" s="420" t="s">
        <v>105</v>
      </c>
      <c r="C16" s="425"/>
      <c r="D16" s="422"/>
      <c r="E16" s="423"/>
      <c r="F16" s="423"/>
      <c r="G16" s="423"/>
      <c r="H16" s="423"/>
      <c r="I16" s="423"/>
      <c r="J16" s="423"/>
      <c r="K16" s="423"/>
      <c r="L16" s="423"/>
      <c r="M16" s="423"/>
      <c r="N16" s="423"/>
      <c r="O16" s="423"/>
      <c r="P16" s="423"/>
      <c r="Q16" s="423"/>
      <c r="R16" s="423"/>
      <c r="S16" s="423"/>
      <c r="T16" s="423"/>
      <c r="U16" s="423"/>
      <c r="V16" s="423"/>
      <c r="W16" s="424"/>
      <c r="Y16" s="121"/>
    </row>
    <row r="17" spans="1:25" x14ac:dyDescent="0.3">
      <c r="A17" s="1" t="s">
        <v>549</v>
      </c>
      <c r="B17" s="426" t="s">
        <v>401</v>
      </c>
      <c r="C17" s="416"/>
      <c r="D17" s="422"/>
      <c r="E17" s="423"/>
      <c r="F17" s="423"/>
      <c r="G17" s="423"/>
      <c r="H17" s="423"/>
      <c r="I17" s="423"/>
      <c r="J17" s="423"/>
      <c r="K17" s="423"/>
      <c r="L17" s="423"/>
      <c r="M17" s="423"/>
      <c r="N17" s="423"/>
      <c r="O17" s="423"/>
      <c r="P17" s="423"/>
      <c r="Q17" s="423"/>
      <c r="R17" s="423"/>
      <c r="S17" s="423"/>
      <c r="T17" s="423"/>
      <c r="U17" s="423"/>
      <c r="V17" s="423"/>
      <c r="W17" s="424"/>
      <c r="Y17" s="121"/>
    </row>
    <row r="18" spans="1:25" x14ac:dyDescent="0.3">
      <c r="A18" s="1" t="s">
        <v>550</v>
      </c>
      <c r="B18" s="427" t="s">
        <v>402</v>
      </c>
      <c r="C18" s="428"/>
      <c r="D18" s="422"/>
      <c r="E18" s="423"/>
      <c r="F18" s="423"/>
      <c r="G18" s="423"/>
      <c r="H18" s="423"/>
      <c r="I18" s="423"/>
      <c r="J18" s="423"/>
      <c r="K18" s="423"/>
      <c r="L18" s="423"/>
      <c r="M18" s="423"/>
      <c r="N18" s="423"/>
      <c r="O18" s="423"/>
      <c r="P18" s="423"/>
      <c r="Q18" s="423"/>
      <c r="R18" s="423"/>
      <c r="S18" s="423"/>
      <c r="T18" s="423"/>
      <c r="U18" s="423"/>
      <c r="V18" s="423"/>
      <c r="W18" s="424"/>
      <c r="Y18" s="121"/>
    </row>
    <row r="19" spans="1:25" x14ac:dyDescent="0.3">
      <c r="A19" s="1" t="s">
        <v>551</v>
      </c>
      <c r="B19" s="128" t="s">
        <v>160</v>
      </c>
      <c r="C19" s="429">
        <f>SUM(C11:C16)</f>
        <v>0</v>
      </c>
      <c r="D19" s="422"/>
      <c r="E19" s="423"/>
      <c r="F19" s="423"/>
      <c r="G19" s="423"/>
      <c r="H19" s="423"/>
      <c r="I19" s="423"/>
      <c r="J19" s="423"/>
      <c r="K19" s="423"/>
      <c r="L19" s="423"/>
      <c r="M19" s="423"/>
      <c r="N19" s="423"/>
      <c r="O19" s="423"/>
      <c r="P19" s="423"/>
      <c r="Q19" s="423"/>
      <c r="R19" s="423"/>
      <c r="S19" s="423"/>
      <c r="T19" s="423"/>
      <c r="U19" s="423"/>
      <c r="V19" s="423"/>
      <c r="W19" s="424"/>
      <c r="Y19" s="121"/>
    </row>
    <row r="20" spans="1:25" x14ac:dyDescent="0.3">
      <c r="A20" s="1" t="s">
        <v>552</v>
      </c>
      <c r="B20" s="216" t="s">
        <v>1104</v>
      </c>
      <c r="C20" s="201" t="str">
        <f>IF(C9=C19,"Gerai","Klaida")</f>
        <v>Gerai</v>
      </c>
      <c r="D20" s="430"/>
      <c r="E20" s="431"/>
      <c r="F20" s="431"/>
      <c r="G20" s="431"/>
      <c r="H20" s="431"/>
      <c r="I20" s="431"/>
      <c r="J20" s="431"/>
      <c r="K20" s="431"/>
      <c r="L20" s="431"/>
      <c r="M20" s="431"/>
      <c r="N20" s="431"/>
      <c r="O20" s="431"/>
      <c r="P20" s="431"/>
      <c r="Q20" s="431"/>
      <c r="R20" s="431"/>
      <c r="S20" s="431"/>
      <c r="T20" s="431"/>
      <c r="U20" s="431"/>
      <c r="V20" s="431"/>
      <c r="W20" s="432"/>
      <c r="Y20" s="121"/>
    </row>
    <row r="21" spans="1:25" x14ac:dyDescent="0.3">
      <c r="A21" s="1" t="s">
        <v>553</v>
      </c>
      <c r="B21" s="1"/>
      <c r="Y21" s="121"/>
    </row>
    <row r="22" spans="1:25" ht="21" x14ac:dyDescent="0.3">
      <c r="A22" s="1" t="s">
        <v>554</v>
      </c>
      <c r="B22" s="406" t="s">
        <v>406</v>
      </c>
      <c r="C22" s="403" t="s">
        <v>140</v>
      </c>
      <c r="D22" s="404" t="s">
        <v>0</v>
      </c>
      <c r="E22" s="404" t="s">
        <v>1</v>
      </c>
      <c r="F22" s="404" t="s">
        <v>2</v>
      </c>
      <c r="G22" s="404" t="s">
        <v>3</v>
      </c>
      <c r="H22" s="404" t="s">
        <v>4</v>
      </c>
      <c r="I22" s="404" t="s">
        <v>5</v>
      </c>
      <c r="J22" s="404" t="s">
        <v>6</v>
      </c>
      <c r="K22" s="404" t="s">
        <v>7</v>
      </c>
      <c r="L22" s="404" t="s">
        <v>8</v>
      </c>
      <c r="M22" s="404" t="s">
        <v>9</v>
      </c>
      <c r="N22" s="404" t="s">
        <v>43</v>
      </c>
      <c r="O22" s="404" t="s">
        <v>44</v>
      </c>
      <c r="P22" s="404" t="s">
        <v>45</v>
      </c>
      <c r="Q22" s="404" t="s">
        <v>46</v>
      </c>
      <c r="R22" s="404" t="s">
        <v>47</v>
      </c>
      <c r="S22" s="404" t="s">
        <v>48</v>
      </c>
      <c r="T22" s="404" t="s">
        <v>49</v>
      </c>
      <c r="U22" s="404" t="s">
        <v>50</v>
      </c>
      <c r="V22" s="404" t="s">
        <v>51</v>
      </c>
      <c r="W22" s="405" t="s">
        <v>52</v>
      </c>
      <c r="Y22" s="121"/>
    </row>
    <row r="23" spans="1:25" x14ac:dyDescent="0.3">
      <c r="A23" s="1" t="s">
        <v>555</v>
      </c>
      <c r="B23" s="433"/>
      <c r="C23" s="194" t="s">
        <v>160</v>
      </c>
      <c r="D23" s="434"/>
      <c r="E23" s="434"/>
      <c r="F23" s="434"/>
      <c r="G23" s="434"/>
      <c r="H23" s="434"/>
      <c r="I23" s="434"/>
      <c r="J23" s="434"/>
      <c r="K23" s="434"/>
      <c r="L23" s="434"/>
      <c r="M23" s="434"/>
      <c r="N23" s="434"/>
      <c r="O23" s="434"/>
      <c r="P23" s="434"/>
      <c r="Q23" s="434"/>
      <c r="R23" s="434"/>
      <c r="S23" s="434"/>
      <c r="T23" s="434"/>
      <c r="U23" s="434"/>
      <c r="V23" s="434"/>
      <c r="W23" s="258"/>
      <c r="Y23" s="121"/>
    </row>
    <row r="24" spans="1:25" x14ac:dyDescent="0.3">
      <c r="A24" s="1" t="s">
        <v>556</v>
      </c>
      <c r="B24" s="124" t="str">
        <f>$B$8</f>
        <v>Ar rodiklis taikomas VPS priemonei?</v>
      </c>
      <c r="C24" s="131">
        <f>COUNTIFS(D24:W24,"taip")</f>
        <v>2</v>
      </c>
      <c r="D24" s="410" t="str">
        <f>HLOOKUP(D$6,'10'!D$6:D$70,$Y24,FALSE)</f>
        <v>Taip</v>
      </c>
      <c r="E24" s="410" t="str">
        <f>HLOOKUP(E$6,'10'!E$6:E$70,$Y24,FALSE)</f>
        <v>Taip</v>
      </c>
      <c r="F24" s="410" t="str">
        <f>HLOOKUP(F$6,'10'!F$6:F$70,$Y24,FALSE)</f>
        <v>Ne</v>
      </c>
      <c r="G24" s="410" t="str">
        <f>HLOOKUP(G$6,'10'!G$6:G$70,$Y24,FALSE)</f>
        <v>Ne</v>
      </c>
      <c r="H24" s="410" t="str">
        <f>HLOOKUP(H$6,'10'!H$6:H$70,$Y24,FALSE)</f>
        <v>Ne</v>
      </c>
      <c r="I24" s="410" t="str">
        <f>HLOOKUP(I$6,'10'!I$6:I$70,$Y24,FALSE)</f>
        <v>Ne</v>
      </c>
      <c r="J24" s="410" t="str">
        <f>HLOOKUP(J$6,'10'!J$6:J$70,$Y24,FALSE)</f>
        <v>Ne</v>
      </c>
      <c r="K24" s="410" t="str">
        <f>HLOOKUP(K$6,'10'!K$6:K$70,$Y24,FALSE)</f>
        <v>Ne</v>
      </c>
      <c r="L24" s="410" t="str">
        <f>HLOOKUP(L$6,'10'!L$6:L$70,$Y24,FALSE)</f>
        <v>Ne</v>
      </c>
      <c r="M24" s="410" t="str">
        <f>HLOOKUP(M$6,'10'!M$6:M$70,$Y24,FALSE)</f>
        <v>Ne</v>
      </c>
      <c r="N24" s="410" t="str">
        <f>HLOOKUP(N$6,'10'!N$6:N$70,$Y24,FALSE)</f>
        <v>Ne</v>
      </c>
      <c r="O24" s="410" t="str">
        <f>HLOOKUP(O$6,'10'!O$6:O$70,$Y24,FALSE)</f>
        <v>Ne</v>
      </c>
      <c r="P24" s="410" t="str">
        <f>HLOOKUP(P$6,'10'!P$6:P$70,$Y24,FALSE)</f>
        <v>Ne</v>
      </c>
      <c r="Q24" s="410" t="str">
        <f>HLOOKUP(Q$6,'10'!Q$6:Q$70,$Y24,FALSE)</f>
        <v>Ne</v>
      </c>
      <c r="R24" s="410" t="str">
        <f>HLOOKUP(R$6,'10'!R$6:R$70,$Y24,FALSE)</f>
        <v>Ne</v>
      </c>
      <c r="S24" s="410" t="str">
        <f>HLOOKUP(S$6,'10'!S$6:S$70,$Y24,FALSE)</f>
        <v>Ne</v>
      </c>
      <c r="T24" s="410" t="str">
        <f>HLOOKUP(T$6,'10'!T$6:T$70,$Y24,FALSE)</f>
        <v>Ne</v>
      </c>
      <c r="U24" s="410" t="str">
        <f>HLOOKUP(U$6,'10'!U$6:U$70,$Y24,FALSE)</f>
        <v>Ne</v>
      </c>
      <c r="V24" s="410" t="str">
        <f>HLOOKUP(V$6,'10'!V$6:V$70,$Y24,FALSE)</f>
        <v>Ne</v>
      </c>
      <c r="W24" s="411" t="str">
        <f>HLOOKUP(W$6,'10'!W$6:W$70,$Y24,FALSE)</f>
        <v>Ne</v>
      </c>
      <c r="Y24" s="121">
        <v>51</v>
      </c>
    </row>
    <row r="25" spans="1:25" x14ac:dyDescent="0.3">
      <c r="A25" s="1" t="s">
        <v>557</v>
      </c>
      <c r="B25" s="130" t="str">
        <f>B9</f>
        <v>Kiekybinis tikslas iki 2029 m.</v>
      </c>
      <c r="C25" s="412">
        <f>SUM(D25:W25)</f>
        <v>17</v>
      </c>
      <c r="D25" s="435">
        <v>12</v>
      </c>
      <c r="E25" s="435">
        <v>5</v>
      </c>
      <c r="F25" s="435"/>
      <c r="G25" s="435"/>
      <c r="H25" s="435"/>
      <c r="I25" s="435"/>
      <c r="J25" s="435"/>
      <c r="K25" s="435"/>
      <c r="L25" s="435"/>
      <c r="M25" s="435"/>
      <c r="N25" s="435"/>
      <c r="O25" s="435"/>
      <c r="P25" s="435"/>
      <c r="Q25" s="435"/>
      <c r="R25" s="435"/>
      <c r="S25" s="435"/>
      <c r="T25" s="435"/>
      <c r="U25" s="435"/>
      <c r="V25" s="435"/>
      <c r="W25" s="436"/>
      <c r="Y25" s="121"/>
    </row>
    <row r="26" spans="1:25" x14ac:dyDescent="0.3">
      <c r="A26" s="1" t="s">
        <v>558</v>
      </c>
      <c r="B26" s="130" t="s">
        <v>1461</v>
      </c>
      <c r="C26" s="742"/>
      <c r="D26" s="400" t="s">
        <v>76</v>
      </c>
      <c r="E26" s="400" t="s">
        <v>76</v>
      </c>
      <c r="F26" s="400" t="s">
        <v>76</v>
      </c>
      <c r="G26" s="400" t="s">
        <v>76</v>
      </c>
      <c r="H26" s="400" t="s">
        <v>76</v>
      </c>
      <c r="I26" s="400" t="s">
        <v>76</v>
      </c>
      <c r="J26" s="400" t="s">
        <v>76</v>
      </c>
      <c r="K26" s="400" t="s">
        <v>76</v>
      </c>
      <c r="L26" s="400" t="s">
        <v>76</v>
      </c>
      <c r="M26" s="400" t="s">
        <v>76</v>
      </c>
      <c r="N26" s="400" t="s">
        <v>76</v>
      </c>
      <c r="O26" s="400" t="s">
        <v>76</v>
      </c>
      <c r="P26" s="400" t="s">
        <v>76</v>
      </c>
      <c r="Q26" s="400" t="s">
        <v>76</v>
      </c>
      <c r="R26" s="400" t="s">
        <v>76</v>
      </c>
      <c r="S26" s="400" t="s">
        <v>76</v>
      </c>
      <c r="T26" s="400" t="s">
        <v>76</v>
      </c>
      <c r="U26" s="400" t="s">
        <v>76</v>
      </c>
      <c r="V26" s="400" t="s">
        <v>76</v>
      </c>
      <c r="W26" s="401" t="s">
        <v>76</v>
      </c>
      <c r="Y26" s="121"/>
    </row>
    <row r="27" spans="1:25" x14ac:dyDescent="0.3">
      <c r="A27" s="1" t="s">
        <v>559</v>
      </c>
      <c r="B27" s="130" t="s">
        <v>1462</v>
      </c>
      <c r="C27" s="743"/>
      <c r="D27" s="400" t="s">
        <v>76</v>
      </c>
      <c r="E27" s="400" t="s">
        <v>76</v>
      </c>
      <c r="F27" s="400" t="s">
        <v>76</v>
      </c>
      <c r="G27" s="400" t="s">
        <v>76</v>
      </c>
      <c r="H27" s="400" t="s">
        <v>76</v>
      </c>
      <c r="I27" s="400" t="s">
        <v>76</v>
      </c>
      <c r="J27" s="400" t="s">
        <v>76</v>
      </c>
      <c r="K27" s="400" t="s">
        <v>76</v>
      </c>
      <c r="L27" s="400" t="s">
        <v>76</v>
      </c>
      <c r="M27" s="400" t="s">
        <v>76</v>
      </c>
      <c r="N27" s="400" t="s">
        <v>76</v>
      </c>
      <c r="O27" s="400" t="s">
        <v>76</v>
      </c>
      <c r="P27" s="400" t="s">
        <v>76</v>
      </c>
      <c r="Q27" s="400" t="s">
        <v>76</v>
      </c>
      <c r="R27" s="400" t="s">
        <v>76</v>
      </c>
      <c r="S27" s="400" t="s">
        <v>76</v>
      </c>
      <c r="T27" s="400" t="s">
        <v>76</v>
      </c>
      <c r="U27" s="400" t="s">
        <v>76</v>
      </c>
      <c r="V27" s="400" t="s">
        <v>76</v>
      </c>
      <c r="W27" s="401" t="s">
        <v>76</v>
      </c>
      <c r="Y27" s="121"/>
    </row>
    <row r="28" spans="1:25" x14ac:dyDescent="0.3">
      <c r="A28" s="1" t="s">
        <v>560</v>
      </c>
      <c r="B28" s="437" t="s">
        <v>241</v>
      </c>
      <c r="C28" s="428"/>
      <c r="D28" s="417"/>
      <c r="E28" s="418"/>
      <c r="F28" s="418"/>
      <c r="G28" s="418"/>
      <c r="H28" s="418"/>
      <c r="I28" s="418"/>
      <c r="J28" s="418"/>
      <c r="K28" s="418"/>
      <c r="L28" s="418"/>
      <c r="M28" s="418"/>
      <c r="N28" s="418"/>
      <c r="O28" s="418"/>
      <c r="P28" s="418"/>
      <c r="Q28" s="418"/>
      <c r="R28" s="418"/>
      <c r="S28" s="418"/>
      <c r="T28" s="418"/>
      <c r="U28" s="418"/>
      <c r="V28" s="418"/>
      <c r="W28" s="419"/>
      <c r="Y28" s="121"/>
    </row>
    <row r="29" spans="1:25" x14ac:dyDescent="0.3">
      <c r="A29" s="1" t="s">
        <v>561</v>
      </c>
      <c r="B29" s="99" t="s">
        <v>100</v>
      </c>
      <c r="C29" s="425">
        <v>2</v>
      </c>
      <c r="D29" s="422">
        <v>2</v>
      </c>
      <c r="E29" s="423"/>
      <c r="F29" s="423"/>
      <c r="G29" s="423"/>
      <c r="H29" s="423"/>
      <c r="I29" s="423"/>
      <c r="J29" s="423"/>
      <c r="K29" s="423"/>
      <c r="L29" s="423"/>
      <c r="M29" s="423"/>
      <c r="N29" s="423"/>
      <c r="O29" s="423"/>
      <c r="P29" s="423"/>
      <c r="Q29" s="423"/>
      <c r="R29" s="423"/>
      <c r="S29" s="423"/>
      <c r="T29" s="423"/>
      <c r="U29" s="423"/>
      <c r="V29" s="423"/>
      <c r="W29" s="424"/>
      <c r="Y29" s="121"/>
    </row>
    <row r="30" spans="1:25" x14ac:dyDescent="0.3">
      <c r="A30" s="1" t="s">
        <v>562</v>
      </c>
      <c r="B30" s="99" t="s">
        <v>101</v>
      </c>
      <c r="C30" s="425">
        <v>3</v>
      </c>
      <c r="D30" s="422">
        <v>2</v>
      </c>
      <c r="E30" s="423">
        <v>1</v>
      </c>
      <c r="F30" s="423"/>
      <c r="G30" s="423"/>
      <c r="H30" s="423"/>
      <c r="I30" s="423"/>
      <c r="J30" s="423"/>
      <c r="K30" s="423"/>
      <c r="L30" s="423"/>
      <c r="M30" s="423"/>
      <c r="N30" s="423"/>
      <c r="O30" s="423"/>
      <c r="P30" s="423"/>
      <c r="Q30" s="423"/>
      <c r="R30" s="423"/>
      <c r="S30" s="423"/>
      <c r="T30" s="423"/>
      <c r="U30" s="423"/>
      <c r="V30" s="423"/>
      <c r="W30" s="424"/>
      <c r="Y30" s="121"/>
    </row>
    <row r="31" spans="1:25" x14ac:dyDescent="0.3">
      <c r="A31" s="1" t="s">
        <v>563</v>
      </c>
      <c r="B31" s="99" t="s">
        <v>102</v>
      </c>
      <c r="C31" s="425">
        <v>6</v>
      </c>
      <c r="D31" s="422">
        <v>4</v>
      </c>
      <c r="E31" s="423">
        <v>2</v>
      </c>
      <c r="F31" s="423"/>
      <c r="G31" s="423"/>
      <c r="H31" s="423"/>
      <c r="I31" s="423"/>
      <c r="J31" s="423"/>
      <c r="K31" s="423"/>
      <c r="L31" s="423"/>
      <c r="M31" s="423"/>
      <c r="N31" s="423"/>
      <c r="O31" s="423"/>
      <c r="P31" s="423"/>
      <c r="Q31" s="423"/>
      <c r="R31" s="423"/>
      <c r="S31" s="423"/>
      <c r="T31" s="423"/>
      <c r="U31" s="423"/>
      <c r="V31" s="423"/>
      <c r="W31" s="424"/>
      <c r="Y31" s="121"/>
    </row>
    <row r="32" spans="1:25" x14ac:dyDescent="0.3">
      <c r="A32" s="1" t="s">
        <v>564</v>
      </c>
      <c r="B32" s="99" t="s">
        <v>103</v>
      </c>
      <c r="C32" s="425">
        <v>5</v>
      </c>
      <c r="D32" s="422">
        <v>3</v>
      </c>
      <c r="E32" s="423">
        <v>2</v>
      </c>
      <c r="F32" s="423"/>
      <c r="G32" s="423"/>
      <c r="H32" s="423"/>
      <c r="I32" s="423"/>
      <c r="J32" s="423"/>
      <c r="K32" s="423"/>
      <c r="L32" s="423"/>
      <c r="M32" s="423"/>
      <c r="N32" s="423"/>
      <c r="O32" s="423"/>
      <c r="P32" s="423"/>
      <c r="Q32" s="423"/>
      <c r="R32" s="423"/>
      <c r="S32" s="423"/>
      <c r="T32" s="423"/>
      <c r="U32" s="423"/>
      <c r="V32" s="423"/>
      <c r="W32" s="424"/>
      <c r="Y32" s="121"/>
    </row>
    <row r="33" spans="1:25" x14ac:dyDescent="0.3">
      <c r="A33" s="1" t="s">
        <v>565</v>
      </c>
      <c r="B33" s="99" t="s">
        <v>104</v>
      </c>
      <c r="C33" s="425">
        <v>1</v>
      </c>
      <c r="D33" s="422">
        <v>1</v>
      </c>
      <c r="E33" s="423"/>
      <c r="F33" s="423"/>
      <c r="G33" s="423"/>
      <c r="H33" s="423"/>
      <c r="I33" s="423"/>
      <c r="J33" s="423"/>
      <c r="K33" s="423"/>
      <c r="L33" s="423"/>
      <c r="M33" s="423"/>
      <c r="N33" s="423"/>
      <c r="O33" s="423"/>
      <c r="P33" s="423"/>
      <c r="Q33" s="423"/>
      <c r="R33" s="423"/>
      <c r="S33" s="423"/>
      <c r="T33" s="423"/>
      <c r="U33" s="423"/>
      <c r="V33" s="423"/>
      <c r="W33" s="424"/>
      <c r="Y33" s="121"/>
    </row>
    <row r="34" spans="1:25" x14ac:dyDescent="0.3">
      <c r="A34" s="1" t="s">
        <v>566</v>
      </c>
      <c r="B34" s="99" t="s">
        <v>105</v>
      </c>
      <c r="C34" s="425">
        <v>0</v>
      </c>
      <c r="D34" s="422"/>
      <c r="E34" s="423"/>
      <c r="F34" s="423"/>
      <c r="G34" s="423"/>
      <c r="H34" s="423"/>
      <c r="I34" s="423"/>
      <c r="J34" s="423"/>
      <c r="K34" s="423"/>
      <c r="L34" s="423"/>
      <c r="M34" s="423"/>
      <c r="N34" s="423"/>
      <c r="O34" s="423"/>
      <c r="P34" s="423"/>
      <c r="Q34" s="423"/>
      <c r="R34" s="423"/>
      <c r="S34" s="423"/>
      <c r="T34" s="423"/>
      <c r="U34" s="423"/>
      <c r="V34" s="423"/>
      <c r="W34" s="424"/>
      <c r="Y34" s="121"/>
    </row>
    <row r="35" spans="1:25" x14ac:dyDescent="0.3">
      <c r="A35" s="1" t="s">
        <v>567</v>
      </c>
      <c r="B35" s="426" t="s">
        <v>401</v>
      </c>
      <c r="C35" s="416"/>
      <c r="D35" s="422"/>
      <c r="E35" s="423"/>
      <c r="F35" s="423"/>
      <c r="G35" s="423"/>
      <c r="H35" s="423"/>
      <c r="I35" s="423"/>
      <c r="J35" s="423"/>
      <c r="K35" s="423"/>
      <c r="L35" s="423"/>
      <c r="M35" s="423"/>
      <c r="N35" s="423"/>
      <c r="O35" s="423"/>
      <c r="P35" s="423"/>
      <c r="Q35" s="423"/>
      <c r="R35" s="423"/>
      <c r="S35" s="423"/>
      <c r="T35" s="423"/>
      <c r="U35" s="423"/>
      <c r="V35" s="423"/>
      <c r="W35" s="424"/>
      <c r="Y35" s="121"/>
    </row>
    <row r="36" spans="1:25" x14ac:dyDescent="0.3">
      <c r="A36" s="1" t="s">
        <v>568</v>
      </c>
      <c r="B36" s="427" t="s">
        <v>402</v>
      </c>
      <c r="C36" s="428"/>
      <c r="D36" s="422"/>
      <c r="E36" s="423"/>
      <c r="F36" s="423"/>
      <c r="G36" s="423"/>
      <c r="H36" s="423"/>
      <c r="I36" s="423"/>
      <c r="J36" s="423"/>
      <c r="K36" s="423"/>
      <c r="L36" s="423"/>
      <c r="M36" s="423"/>
      <c r="N36" s="423"/>
      <c r="O36" s="423"/>
      <c r="P36" s="423"/>
      <c r="Q36" s="423"/>
      <c r="R36" s="423"/>
      <c r="S36" s="423"/>
      <c r="T36" s="423"/>
      <c r="U36" s="423"/>
      <c r="V36" s="423"/>
      <c r="W36" s="424"/>
      <c r="Y36" s="121"/>
    </row>
    <row r="37" spans="1:25" x14ac:dyDescent="0.3">
      <c r="A37" s="1" t="s">
        <v>569</v>
      </c>
      <c r="B37" s="128" t="s">
        <v>160</v>
      </c>
      <c r="C37" s="438">
        <f>SUM(C29:C34)</f>
        <v>17</v>
      </c>
      <c r="D37" s="422"/>
      <c r="E37" s="423"/>
      <c r="F37" s="423"/>
      <c r="G37" s="423"/>
      <c r="H37" s="423"/>
      <c r="I37" s="423"/>
      <c r="J37" s="423"/>
      <c r="K37" s="423"/>
      <c r="L37" s="423"/>
      <c r="M37" s="423"/>
      <c r="N37" s="423"/>
      <c r="O37" s="423"/>
      <c r="P37" s="423"/>
      <c r="Q37" s="423"/>
      <c r="R37" s="423"/>
      <c r="S37" s="423"/>
      <c r="T37" s="423"/>
      <c r="U37" s="423"/>
      <c r="V37" s="423"/>
      <c r="W37" s="424"/>
      <c r="Y37" s="121"/>
    </row>
    <row r="38" spans="1:25" x14ac:dyDescent="0.3">
      <c r="A38" s="1" t="s">
        <v>570</v>
      </c>
      <c r="B38" s="216" t="s">
        <v>1104</v>
      </c>
      <c r="C38" s="201" t="str">
        <f>IF(C25=C37,"Gerai","Klaida")</f>
        <v>Gerai</v>
      </c>
      <c r="D38" s="430"/>
      <c r="E38" s="431"/>
      <c r="F38" s="431"/>
      <c r="G38" s="431"/>
      <c r="H38" s="431"/>
      <c r="I38" s="431"/>
      <c r="J38" s="431"/>
      <c r="K38" s="431"/>
      <c r="L38" s="431"/>
      <c r="M38" s="431"/>
      <c r="N38" s="431"/>
      <c r="O38" s="431"/>
      <c r="P38" s="431"/>
      <c r="Q38" s="431"/>
      <c r="R38" s="431"/>
      <c r="S38" s="431"/>
      <c r="T38" s="431"/>
      <c r="U38" s="431"/>
      <c r="V38" s="431"/>
      <c r="W38" s="432"/>
      <c r="Y38" s="121"/>
    </row>
    <row r="39" spans="1:25" x14ac:dyDescent="0.3">
      <c r="A39" s="1" t="s">
        <v>571</v>
      </c>
      <c r="B39" s="1"/>
      <c r="C39" s="13"/>
      <c r="Y39" s="121"/>
    </row>
    <row r="40" spans="1:25" ht="21" x14ac:dyDescent="0.3">
      <c r="A40" s="1" t="s">
        <v>572</v>
      </c>
      <c r="B40" s="406" t="s">
        <v>407</v>
      </c>
      <c r="C40" s="403" t="s">
        <v>141</v>
      </c>
      <c r="D40" s="404" t="s">
        <v>0</v>
      </c>
      <c r="E40" s="404" t="s">
        <v>1</v>
      </c>
      <c r="F40" s="404" t="s">
        <v>2</v>
      </c>
      <c r="G40" s="404" t="s">
        <v>3</v>
      </c>
      <c r="H40" s="404" t="s">
        <v>4</v>
      </c>
      <c r="I40" s="404" t="s">
        <v>5</v>
      </c>
      <c r="J40" s="404" t="s">
        <v>6</v>
      </c>
      <c r="K40" s="404" t="s">
        <v>7</v>
      </c>
      <c r="L40" s="404" t="s">
        <v>8</v>
      </c>
      <c r="M40" s="404" t="s">
        <v>9</v>
      </c>
      <c r="N40" s="404" t="s">
        <v>43</v>
      </c>
      <c r="O40" s="404" t="s">
        <v>44</v>
      </c>
      <c r="P40" s="404" t="s">
        <v>45</v>
      </c>
      <c r="Q40" s="404" t="s">
        <v>46</v>
      </c>
      <c r="R40" s="404" t="s">
        <v>47</v>
      </c>
      <c r="S40" s="404" t="s">
        <v>48</v>
      </c>
      <c r="T40" s="404" t="s">
        <v>49</v>
      </c>
      <c r="U40" s="404" t="s">
        <v>50</v>
      </c>
      <c r="V40" s="404" t="s">
        <v>51</v>
      </c>
      <c r="W40" s="405" t="s">
        <v>52</v>
      </c>
      <c r="Y40" s="121"/>
    </row>
    <row r="41" spans="1:25" x14ac:dyDescent="0.3">
      <c r="A41" s="1" t="s">
        <v>573</v>
      </c>
      <c r="B41" s="433"/>
      <c r="C41" s="194" t="s">
        <v>160</v>
      </c>
      <c r="D41" s="434"/>
      <c r="E41" s="434"/>
      <c r="F41" s="434"/>
      <c r="G41" s="434"/>
      <c r="H41" s="434"/>
      <c r="I41" s="434"/>
      <c r="J41" s="434"/>
      <c r="K41" s="434"/>
      <c r="L41" s="434"/>
      <c r="M41" s="434"/>
      <c r="N41" s="434"/>
      <c r="O41" s="434"/>
      <c r="P41" s="434"/>
      <c r="Q41" s="434"/>
      <c r="R41" s="434"/>
      <c r="S41" s="434"/>
      <c r="T41" s="434"/>
      <c r="U41" s="434"/>
      <c r="V41" s="434"/>
      <c r="W41" s="258"/>
      <c r="Y41" s="121"/>
    </row>
    <row r="42" spans="1:25" x14ac:dyDescent="0.3">
      <c r="A42" s="1" t="s">
        <v>574</v>
      </c>
      <c r="B42" s="124" t="str">
        <f>$B$8</f>
        <v>Ar rodiklis taikomas VPS priemonei?</v>
      </c>
      <c r="C42" s="131">
        <f>COUNTIFS(D42:W42,"taip")</f>
        <v>2</v>
      </c>
      <c r="D42" s="410" t="str">
        <f>HLOOKUP(D$6,'10'!D$6:D$70,$Y42,FALSE)</f>
        <v>Taip</v>
      </c>
      <c r="E42" s="410" t="str">
        <f>HLOOKUP(E$6,'10'!E$6:E$70,$Y42,FALSE)</f>
        <v>Taip</v>
      </c>
      <c r="F42" s="410" t="str">
        <f>HLOOKUP(F$6,'10'!F$6:F$70,$Y42,FALSE)</f>
        <v>Ne</v>
      </c>
      <c r="G42" s="410" t="str">
        <f>HLOOKUP(G$6,'10'!G$6:G$70,$Y42,FALSE)</f>
        <v>Ne</v>
      </c>
      <c r="H42" s="410" t="str">
        <f>HLOOKUP(H$6,'10'!H$6:H$70,$Y42,FALSE)</f>
        <v>Ne</v>
      </c>
      <c r="I42" s="410" t="str">
        <f>HLOOKUP(I$6,'10'!I$6:I$70,$Y42,FALSE)</f>
        <v>Ne</v>
      </c>
      <c r="J42" s="410" t="str">
        <f>HLOOKUP(J$6,'10'!J$6:J$70,$Y42,FALSE)</f>
        <v>Ne</v>
      </c>
      <c r="K42" s="410" t="str">
        <f>HLOOKUP(K$6,'10'!K$6:K$70,$Y42,FALSE)</f>
        <v>Ne</v>
      </c>
      <c r="L42" s="410" t="str">
        <f>HLOOKUP(L$6,'10'!L$6:L$70,$Y42,FALSE)</f>
        <v>Ne</v>
      </c>
      <c r="M42" s="410" t="str">
        <f>HLOOKUP(M$6,'10'!M$6:M$70,$Y42,FALSE)</f>
        <v>Ne</v>
      </c>
      <c r="N42" s="410" t="str">
        <f>HLOOKUP(N$6,'10'!N$6:N$70,$Y42,FALSE)</f>
        <v>Ne</v>
      </c>
      <c r="O42" s="410" t="str">
        <f>HLOOKUP(O$6,'10'!O$6:O$70,$Y42,FALSE)</f>
        <v>Ne</v>
      </c>
      <c r="P42" s="410" t="str">
        <f>HLOOKUP(P$6,'10'!P$6:P$70,$Y42,FALSE)</f>
        <v>Ne</v>
      </c>
      <c r="Q42" s="410" t="str">
        <f>HLOOKUP(Q$6,'10'!Q$6:Q$70,$Y42,FALSE)</f>
        <v>Ne</v>
      </c>
      <c r="R42" s="410" t="str">
        <f>HLOOKUP(R$6,'10'!R$6:R$70,$Y42,FALSE)</f>
        <v>Ne</v>
      </c>
      <c r="S42" s="410" t="str">
        <f>HLOOKUP(S$6,'10'!S$6:S$70,$Y42,FALSE)</f>
        <v>Ne</v>
      </c>
      <c r="T42" s="410" t="str">
        <f>HLOOKUP(T$6,'10'!T$6:T$70,$Y42,FALSE)</f>
        <v>Ne</v>
      </c>
      <c r="U42" s="410" t="str">
        <f>HLOOKUP(U$6,'10'!U$6:U$70,$Y42,FALSE)</f>
        <v>Ne</v>
      </c>
      <c r="V42" s="410" t="str">
        <f>HLOOKUP(V$6,'10'!V$6:V$70,$Y42,FALSE)</f>
        <v>Ne</v>
      </c>
      <c r="W42" s="411" t="str">
        <f>HLOOKUP(W$6,'10'!W$6:W$70,$Y42,FALSE)</f>
        <v>Ne</v>
      </c>
      <c r="Y42" s="121">
        <v>52</v>
      </c>
    </row>
    <row r="43" spans="1:25" x14ac:dyDescent="0.3">
      <c r="A43" s="1" t="s">
        <v>575</v>
      </c>
      <c r="B43" s="130" t="str">
        <f>$B$9</f>
        <v>Kiekybinis tikslas iki 2029 m.</v>
      </c>
      <c r="C43" s="412">
        <f>SUM(D43:W43)</f>
        <v>11</v>
      </c>
      <c r="D43" s="439">
        <v>8</v>
      </c>
      <c r="E43" s="435">
        <v>3</v>
      </c>
      <c r="F43" s="435"/>
      <c r="G43" s="435"/>
      <c r="H43" s="435"/>
      <c r="I43" s="435"/>
      <c r="J43" s="435"/>
      <c r="K43" s="435"/>
      <c r="L43" s="435"/>
      <c r="M43" s="435"/>
      <c r="N43" s="435"/>
      <c r="O43" s="435"/>
      <c r="P43" s="435"/>
      <c r="Q43" s="435"/>
      <c r="R43" s="435"/>
      <c r="S43" s="435"/>
      <c r="T43" s="435"/>
      <c r="U43" s="435"/>
      <c r="V43" s="435"/>
      <c r="W43" s="436"/>
      <c r="Y43" s="121"/>
    </row>
    <row r="44" spans="1:25" x14ac:dyDescent="0.3">
      <c r="A44" s="1" t="s">
        <v>576</v>
      </c>
      <c r="B44" s="128" t="s">
        <v>241</v>
      </c>
      <c r="C44" s="224"/>
      <c r="D44" s="417"/>
      <c r="E44" s="418"/>
      <c r="F44" s="418"/>
      <c r="G44" s="418"/>
      <c r="H44" s="418"/>
      <c r="I44" s="418"/>
      <c r="J44" s="418"/>
      <c r="K44" s="418"/>
      <c r="L44" s="418"/>
      <c r="M44" s="418"/>
      <c r="N44" s="418"/>
      <c r="O44" s="418"/>
      <c r="P44" s="418"/>
      <c r="Q44" s="418"/>
      <c r="R44" s="418"/>
      <c r="S44" s="418"/>
      <c r="T44" s="418"/>
      <c r="U44" s="418"/>
      <c r="V44" s="418"/>
      <c r="W44" s="419"/>
      <c r="Y44" s="121"/>
    </row>
    <row r="45" spans="1:25" x14ac:dyDescent="0.3">
      <c r="A45" s="1" t="s">
        <v>577</v>
      </c>
      <c r="B45" s="99" t="s">
        <v>100</v>
      </c>
      <c r="C45" s="425">
        <v>2</v>
      </c>
      <c r="D45" s="422">
        <v>2</v>
      </c>
      <c r="E45" s="423"/>
      <c r="F45" s="423"/>
      <c r="G45" s="423"/>
      <c r="H45" s="423"/>
      <c r="I45" s="423"/>
      <c r="J45" s="423"/>
      <c r="K45" s="423"/>
      <c r="L45" s="423"/>
      <c r="M45" s="423"/>
      <c r="N45" s="423"/>
      <c r="O45" s="423"/>
      <c r="P45" s="423"/>
      <c r="Q45" s="423"/>
      <c r="R45" s="423"/>
      <c r="S45" s="423"/>
      <c r="T45" s="423"/>
      <c r="U45" s="423"/>
      <c r="V45" s="423"/>
      <c r="W45" s="424"/>
      <c r="Y45" s="121"/>
    </row>
    <row r="46" spans="1:25" x14ac:dyDescent="0.3">
      <c r="A46" s="1" t="s">
        <v>578</v>
      </c>
      <c r="B46" s="99" t="s">
        <v>101</v>
      </c>
      <c r="C46" s="425">
        <v>2</v>
      </c>
      <c r="D46" s="422">
        <v>1</v>
      </c>
      <c r="E46" s="423">
        <v>1</v>
      </c>
      <c r="F46" s="423"/>
      <c r="G46" s="423"/>
      <c r="H46" s="423"/>
      <c r="I46" s="423"/>
      <c r="J46" s="423"/>
      <c r="K46" s="423"/>
      <c r="L46" s="423"/>
      <c r="M46" s="423"/>
      <c r="N46" s="423"/>
      <c r="O46" s="423"/>
      <c r="P46" s="423"/>
      <c r="Q46" s="423"/>
      <c r="R46" s="423"/>
      <c r="S46" s="423"/>
      <c r="T46" s="423"/>
      <c r="U46" s="423"/>
      <c r="V46" s="423"/>
      <c r="W46" s="424"/>
      <c r="Y46" s="121"/>
    </row>
    <row r="47" spans="1:25" x14ac:dyDescent="0.3">
      <c r="A47" s="1" t="s">
        <v>579</v>
      </c>
      <c r="B47" s="99" t="s">
        <v>102</v>
      </c>
      <c r="C47" s="425">
        <v>3</v>
      </c>
      <c r="D47" s="422">
        <v>3</v>
      </c>
      <c r="E47" s="423">
        <v>1</v>
      </c>
      <c r="F47" s="423"/>
      <c r="G47" s="423"/>
      <c r="H47" s="423"/>
      <c r="I47" s="423"/>
      <c r="J47" s="423"/>
      <c r="K47" s="423"/>
      <c r="L47" s="423"/>
      <c r="M47" s="423"/>
      <c r="N47" s="423"/>
      <c r="O47" s="423"/>
      <c r="P47" s="423"/>
      <c r="Q47" s="423"/>
      <c r="R47" s="423"/>
      <c r="S47" s="423"/>
      <c r="T47" s="423"/>
      <c r="U47" s="423"/>
      <c r="V47" s="423"/>
      <c r="W47" s="424"/>
      <c r="Y47" s="121"/>
    </row>
    <row r="48" spans="1:25" x14ac:dyDescent="0.3">
      <c r="A48" s="1" t="s">
        <v>580</v>
      </c>
      <c r="B48" s="99" t="s">
        <v>103</v>
      </c>
      <c r="C48" s="425">
        <v>3</v>
      </c>
      <c r="D48" s="422">
        <v>2</v>
      </c>
      <c r="E48" s="423">
        <v>1</v>
      </c>
      <c r="F48" s="423"/>
      <c r="G48" s="423"/>
      <c r="H48" s="423"/>
      <c r="I48" s="423"/>
      <c r="J48" s="423"/>
      <c r="K48" s="423"/>
      <c r="L48" s="423"/>
      <c r="M48" s="423"/>
      <c r="N48" s="423"/>
      <c r="O48" s="423"/>
      <c r="P48" s="423"/>
      <c r="Q48" s="423"/>
      <c r="R48" s="423"/>
      <c r="S48" s="423"/>
      <c r="T48" s="423"/>
      <c r="U48" s="423"/>
      <c r="V48" s="423"/>
      <c r="W48" s="424"/>
      <c r="Y48" s="121"/>
    </row>
    <row r="49" spans="1:25" x14ac:dyDescent="0.3">
      <c r="A49" s="1" t="s">
        <v>581</v>
      </c>
      <c r="B49" s="99" t="s">
        <v>104</v>
      </c>
      <c r="C49" s="425">
        <v>1</v>
      </c>
      <c r="D49" s="422">
        <v>1</v>
      </c>
      <c r="E49" s="423"/>
      <c r="F49" s="423"/>
      <c r="G49" s="423"/>
      <c r="H49" s="423"/>
      <c r="I49" s="423"/>
      <c r="J49" s="423"/>
      <c r="K49" s="423"/>
      <c r="L49" s="423"/>
      <c r="M49" s="423"/>
      <c r="N49" s="423"/>
      <c r="O49" s="423"/>
      <c r="P49" s="423"/>
      <c r="Q49" s="423"/>
      <c r="R49" s="423"/>
      <c r="S49" s="423"/>
      <c r="T49" s="423"/>
      <c r="U49" s="423"/>
      <c r="V49" s="423"/>
      <c r="W49" s="424"/>
      <c r="Y49" s="121"/>
    </row>
    <row r="50" spans="1:25" x14ac:dyDescent="0.3">
      <c r="A50" s="1" t="s">
        <v>582</v>
      </c>
      <c r="B50" s="99" t="s">
        <v>105</v>
      </c>
      <c r="C50" s="425"/>
      <c r="D50" s="422"/>
      <c r="E50" s="423"/>
      <c r="F50" s="423"/>
      <c r="G50" s="423"/>
      <c r="H50" s="423"/>
      <c r="I50" s="423"/>
      <c r="J50" s="423"/>
      <c r="K50" s="423"/>
      <c r="L50" s="423"/>
      <c r="M50" s="423"/>
      <c r="N50" s="423"/>
      <c r="O50" s="423"/>
      <c r="P50" s="423"/>
      <c r="Q50" s="423"/>
      <c r="R50" s="423"/>
      <c r="S50" s="423"/>
      <c r="T50" s="423"/>
      <c r="U50" s="423"/>
      <c r="V50" s="423"/>
      <c r="W50" s="424"/>
      <c r="Y50" s="121"/>
    </row>
    <row r="51" spans="1:25" x14ac:dyDescent="0.3">
      <c r="A51" s="1" t="s">
        <v>583</v>
      </c>
      <c r="B51" s="426" t="s">
        <v>401</v>
      </c>
      <c r="C51" s="416"/>
      <c r="D51" s="422"/>
      <c r="E51" s="423"/>
      <c r="F51" s="423"/>
      <c r="G51" s="423"/>
      <c r="H51" s="423"/>
      <c r="I51" s="423"/>
      <c r="J51" s="423"/>
      <c r="K51" s="423"/>
      <c r="L51" s="423"/>
      <c r="M51" s="423"/>
      <c r="N51" s="423"/>
      <c r="O51" s="423"/>
      <c r="P51" s="423"/>
      <c r="Q51" s="423"/>
      <c r="R51" s="423"/>
      <c r="S51" s="423"/>
      <c r="T51" s="423"/>
      <c r="U51" s="423"/>
      <c r="V51" s="423"/>
      <c r="W51" s="424"/>
      <c r="Y51" s="121"/>
    </row>
    <row r="52" spans="1:25" x14ac:dyDescent="0.3">
      <c r="A52" s="1" t="s">
        <v>584</v>
      </c>
      <c r="B52" s="427" t="s">
        <v>402</v>
      </c>
      <c r="C52" s="428"/>
      <c r="D52" s="422"/>
      <c r="E52" s="423"/>
      <c r="F52" s="423"/>
      <c r="G52" s="423"/>
      <c r="H52" s="423"/>
      <c r="I52" s="423"/>
      <c r="J52" s="423"/>
      <c r="K52" s="423"/>
      <c r="L52" s="423"/>
      <c r="M52" s="423"/>
      <c r="N52" s="423"/>
      <c r="O52" s="423"/>
      <c r="P52" s="423"/>
      <c r="Q52" s="423"/>
      <c r="R52" s="423"/>
      <c r="S52" s="423"/>
      <c r="T52" s="423"/>
      <c r="U52" s="423"/>
      <c r="V52" s="423"/>
      <c r="W52" s="424"/>
      <c r="Y52" s="121"/>
    </row>
    <row r="53" spans="1:25" x14ac:dyDescent="0.3">
      <c r="A53" s="1" t="s">
        <v>585</v>
      </c>
      <c r="B53" s="128" t="s">
        <v>160</v>
      </c>
      <c r="C53" s="438">
        <f>SUM(C45:C50)</f>
        <v>11</v>
      </c>
      <c r="D53" s="422"/>
      <c r="E53" s="423"/>
      <c r="F53" s="423"/>
      <c r="G53" s="423"/>
      <c r="H53" s="423"/>
      <c r="I53" s="423"/>
      <c r="J53" s="423"/>
      <c r="K53" s="423"/>
      <c r="L53" s="423"/>
      <c r="M53" s="423"/>
      <c r="N53" s="423"/>
      <c r="O53" s="423"/>
      <c r="P53" s="423"/>
      <c r="Q53" s="423"/>
      <c r="R53" s="423"/>
      <c r="S53" s="423"/>
      <c r="T53" s="423"/>
      <c r="U53" s="423"/>
      <c r="V53" s="423"/>
      <c r="W53" s="424"/>
      <c r="Y53" s="121"/>
    </row>
    <row r="54" spans="1:25" x14ac:dyDescent="0.3">
      <c r="A54" s="1" t="s">
        <v>586</v>
      </c>
      <c r="B54" s="216" t="s">
        <v>1104</v>
      </c>
      <c r="C54" s="201" t="str">
        <f>IF(C43=C53,"Gerai","Klaida")</f>
        <v>Gerai</v>
      </c>
      <c r="D54" s="430"/>
      <c r="E54" s="431"/>
      <c r="F54" s="431"/>
      <c r="G54" s="431"/>
      <c r="H54" s="431"/>
      <c r="I54" s="431"/>
      <c r="J54" s="431"/>
      <c r="K54" s="431"/>
      <c r="L54" s="431"/>
      <c r="M54" s="431"/>
      <c r="N54" s="431"/>
      <c r="O54" s="431"/>
      <c r="P54" s="431"/>
      <c r="Q54" s="431"/>
      <c r="R54" s="431"/>
      <c r="S54" s="431"/>
      <c r="T54" s="431"/>
      <c r="U54" s="431"/>
      <c r="V54" s="431"/>
      <c r="W54" s="432"/>
      <c r="Y54" s="121"/>
    </row>
    <row r="55" spans="1:25" x14ac:dyDescent="0.3">
      <c r="A55" s="1" t="s">
        <v>587</v>
      </c>
      <c r="B55" s="1"/>
      <c r="Y55" s="121"/>
    </row>
    <row r="56" spans="1:25" ht="21" x14ac:dyDescent="0.3">
      <c r="A56" s="1" t="s">
        <v>588</v>
      </c>
      <c r="B56" s="406" t="s">
        <v>408</v>
      </c>
      <c r="C56" s="403" t="s">
        <v>154</v>
      </c>
      <c r="D56" s="404" t="s">
        <v>0</v>
      </c>
      <c r="E56" s="404" t="s">
        <v>1</v>
      </c>
      <c r="F56" s="404" t="s">
        <v>2</v>
      </c>
      <c r="G56" s="404" t="s">
        <v>3</v>
      </c>
      <c r="H56" s="404" t="s">
        <v>4</v>
      </c>
      <c r="I56" s="404" t="s">
        <v>5</v>
      </c>
      <c r="J56" s="404" t="s">
        <v>6</v>
      </c>
      <c r="K56" s="404" t="s">
        <v>7</v>
      </c>
      <c r="L56" s="404" t="s">
        <v>8</v>
      </c>
      <c r="M56" s="404" t="s">
        <v>9</v>
      </c>
      <c r="N56" s="404" t="s">
        <v>43</v>
      </c>
      <c r="O56" s="404" t="s">
        <v>44</v>
      </c>
      <c r="P56" s="404" t="s">
        <v>45</v>
      </c>
      <c r="Q56" s="404" t="s">
        <v>46</v>
      </c>
      <c r="R56" s="404" t="s">
        <v>47</v>
      </c>
      <c r="S56" s="404" t="s">
        <v>48</v>
      </c>
      <c r="T56" s="404" t="s">
        <v>49</v>
      </c>
      <c r="U56" s="404" t="s">
        <v>50</v>
      </c>
      <c r="V56" s="404" t="s">
        <v>51</v>
      </c>
      <c r="W56" s="405" t="s">
        <v>52</v>
      </c>
      <c r="Y56" s="121"/>
    </row>
    <row r="57" spans="1:25" x14ac:dyDescent="0.3">
      <c r="A57" s="1" t="s">
        <v>589</v>
      </c>
      <c r="B57" s="433"/>
      <c r="C57" s="194" t="s">
        <v>160</v>
      </c>
      <c r="D57" s="434"/>
      <c r="E57" s="434"/>
      <c r="F57" s="434"/>
      <c r="G57" s="434"/>
      <c r="H57" s="434"/>
      <c r="I57" s="434"/>
      <c r="J57" s="434"/>
      <c r="K57" s="434"/>
      <c r="L57" s="434"/>
      <c r="M57" s="434"/>
      <c r="N57" s="434"/>
      <c r="O57" s="434"/>
      <c r="P57" s="434"/>
      <c r="Q57" s="434"/>
      <c r="R57" s="434"/>
      <c r="S57" s="434"/>
      <c r="T57" s="434"/>
      <c r="U57" s="434"/>
      <c r="V57" s="434"/>
      <c r="W57" s="258"/>
      <c r="Y57" s="121"/>
    </row>
    <row r="58" spans="1:25" x14ac:dyDescent="0.3">
      <c r="A58" s="1" t="s">
        <v>590</v>
      </c>
      <c r="B58" s="124" t="str">
        <f>$B$8</f>
        <v>Ar rodiklis taikomas VPS priemonei?</v>
      </c>
      <c r="C58" s="131">
        <f>COUNTIFS(D58:W58,"taip")</f>
        <v>3</v>
      </c>
      <c r="D58" s="410" t="str">
        <f>HLOOKUP(D$6,'10'!D$6:D$70,$Y58,FALSE)</f>
        <v>Taip</v>
      </c>
      <c r="E58" s="410" t="str">
        <f>HLOOKUP(E$6,'10'!E$6:E$70,$Y58,FALSE)</f>
        <v>Taip</v>
      </c>
      <c r="F58" s="410" t="str">
        <f>HLOOKUP(F$6,'10'!F$6:F$70,$Y58,FALSE)</f>
        <v>Taip</v>
      </c>
      <c r="G58" s="410" t="str">
        <f>HLOOKUP(G$6,'10'!G$6:G$70,$Y58,FALSE)</f>
        <v>Ne</v>
      </c>
      <c r="H58" s="410" t="str">
        <f>HLOOKUP(H$6,'10'!H$6:H$70,$Y58,FALSE)</f>
        <v>Ne</v>
      </c>
      <c r="I58" s="410" t="str">
        <f>HLOOKUP(I$6,'10'!I$6:I$70,$Y58,FALSE)</f>
        <v>Ne</v>
      </c>
      <c r="J58" s="410" t="str">
        <f>HLOOKUP(J$6,'10'!J$6:J$70,$Y58,FALSE)</f>
        <v>Ne</v>
      </c>
      <c r="K58" s="410" t="str">
        <f>HLOOKUP(K$6,'10'!K$6:K$70,$Y58,FALSE)</f>
        <v>Ne</v>
      </c>
      <c r="L58" s="410" t="str">
        <f>HLOOKUP(L$6,'10'!L$6:L$70,$Y58,FALSE)</f>
        <v>Ne</v>
      </c>
      <c r="M58" s="410" t="str">
        <f>HLOOKUP(M$6,'10'!M$6:M$70,$Y58,FALSE)</f>
        <v>Ne</v>
      </c>
      <c r="N58" s="410" t="str">
        <f>HLOOKUP(N$6,'10'!N$6:N$70,$Y58,FALSE)</f>
        <v>Ne</v>
      </c>
      <c r="O58" s="410" t="str">
        <f>HLOOKUP(O$6,'10'!O$6:O$70,$Y58,FALSE)</f>
        <v>Ne</v>
      </c>
      <c r="P58" s="410" t="str">
        <f>HLOOKUP(P$6,'10'!P$6:P$70,$Y58,FALSE)</f>
        <v>Ne</v>
      </c>
      <c r="Q58" s="410" t="str">
        <f>HLOOKUP(Q$6,'10'!Q$6:Q$70,$Y58,FALSE)</f>
        <v>Ne</v>
      </c>
      <c r="R58" s="410" t="str">
        <f>HLOOKUP(R$6,'10'!R$6:R$70,$Y58,FALSE)</f>
        <v>Ne</v>
      </c>
      <c r="S58" s="410" t="str">
        <f>HLOOKUP(S$6,'10'!S$6:S$70,$Y58,FALSE)</f>
        <v>Ne</v>
      </c>
      <c r="T58" s="410" t="str">
        <f>HLOOKUP(T$6,'10'!T$6:T$70,$Y58,FALSE)</f>
        <v>Ne</v>
      </c>
      <c r="U58" s="410" t="str">
        <f>HLOOKUP(U$6,'10'!U$6:U$70,$Y58,FALSE)</f>
        <v>Ne</v>
      </c>
      <c r="V58" s="410" t="str">
        <f>HLOOKUP(V$6,'10'!V$6:V$70,$Y58,FALSE)</f>
        <v>Ne</v>
      </c>
      <c r="W58" s="411" t="str">
        <f>HLOOKUP(W$6,'10'!W$6:W$70,$Y58,FALSE)</f>
        <v>Ne</v>
      </c>
      <c r="Y58" s="121">
        <v>53</v>
      </c>
    </row>
    <row r="59" spans="1:25" x14ac:dyDescent="0.3">
      <c r="A59" s="1" t="s">
        <v>591</v>
      </c>
      <c r="B59" s="130" t="str">
        <f>$B$9</f>
        <v>Kiekybinis tikslas iki 2029 m.</v>
      </c>
      <c r="C59" s="412">
        <f>SUM(D59:W59)</f>
        <v>1000</v>
      </c>
      <c r="D59" s="439">
        <v>400</v>
      </c>
      <c r="E59" s="435">
        <v>200</v>
      </c>
      <c r="F59" s="435">
        <v>400</v>
      </c>
      <c r="G59" s="435">
        <v>0</v>
      </c>
      <c r="H59" s="435"/>
      <c r="I59" s="435"/>
      <c r="J59" s="435"/>
      <c r="K59" s="435"/>
      <c r="L59" s="435"/>
      <c r="M59" s="435"/>
      <c r="N59" s="435"/>
      <c r="O59" s="435"/>
      <c r="P59" s="435"/>
      <c r="Q59" s="435"/>
      <c r="R59" s="435"/>
      <c r="S59" s="435"/>
      <c r="T59" s="435"/>
      <c r="U59" s="435"/>
      <c r="V59" s="435"/>
      <c r="W59" s="436"/>
      <c r="Y59" s="121"/>
    </row>
    <row r="60" spans="1:25" x14ac:dyDescent="0.3">
      <c r="A60" s="1" t="s">
        <v>592</v>
      </c>
      <c r="B60" s="128" t="s">
        <v>241</v>
      </c>
      <c r="C60" s="224"/>
      <c r="D60" s="417"/>
      <c r="E60" s="418"/>
      <c r="F60" s="418"/>
      <c r="G60" s="418"/>
      <c r="H60" s="418"/>
      <c r="I60" s="418"/>
      <c r="J60" s="418"/>
      <c r="K60" s="418"/>
      <c r="L60" s="418"/>
      <c r="M60" s="418"/>
      <c r="N60" s="418"/>
      <c r="O60" s="418"/>
      <c r="P60" s="418"/>
      <c r="Q60" s="418"/>
      <c r="R60" s="418"/>
      <c r="S60" s="418"/>
      <c r="T60" s="418"/>
      <c r="U60" s="418"/>
      <c r="V60" s="418"/>
      <c r="W60" s="419"/>
      <c r="Y60" s="121"/>
    </row>
    <row r="61" spans="1:25" x14ac:dyDescent="0.3">
      <c r="A61" s="1" t="s">
        <v>593</v>
      </c>
      <c r="B61" s="99" t="s">
        <v>100</v>
      </c>
      <c r="C61" s="425"/>
      <c r="D61" s="422"/>
      <c r="E61" s="423"/>
      <c r="F61" s="423"/>
      <c r="G61" s="423"/>
      <c r="H61" s="423"/>
      <c r="I61" s="423"/>
      <c r="J61" s="423"/>
      <c r="K61" s="423"/>
      <c r="L61" s="423"/>
      <c r="M61" s="423"/>
      <c r="N61" s="423"/>
      <c r="O61" s="423"/>
      <c r="P61" s="423"/>
      <c r="Q61" s="423"/>
      <c r="R61" s="423"/>
      <c r="S61" s="423"/>
      <c r="T61" s="423"/>
      <c r="U61" s="423"/>
      <c r="V61" s="423"/>
      <c r="W61" s="424"/>
      <c r="Y61" s="121"/>
    </row>
    <row r="62" spans="1:25" x14ac:dyDescent="0.3">
      <c r="A62" s="1" t="s">
        <v>594</v>
      </c>
      <c r="B62" s="99" t="s">
        <v>101</v>
      </c>
      <c r="C62" s="425">
        <v>200</v>
      </c>
      <c r="D62" s="422"/>
      <c r="E62" s="423"/>
      <c r="F62" s="423">
        <v>200</v>
      </c>
      <c r="G62" s="423"/>
      <c r="H62" s="423"/>
      <c r="I62" s="423"/>
      <c r="J62" s="423"/>
      <c r="K62" s="423"/>
      <c r="L62" s="423"/>
      <c r="M62" s="423"/>
      <c r="N62" s="423"/>
      <c r="O62" s="423"/>
      <c r="P62" s="423"/>
      <c r="Q62" s="423"/>
      <c r="R62" s="423"/>
      <c r="S62" s="423"/>
      <c r="T62" s="423"/>
      <c r="U62" s="423"/>
      <c r="V62" s="423"/>
      <c r="W62" s="424"/>
      <c r="Y62" s="121"/>
    </row>
    <row r="63" spans="1:25" x14ac:dyDescent="0.3">
      <c r="A63" s="1" t="s">
        <v>595</v>
      </c>
      <c r="B63" s="99" t="s">
        <v>102</v>
      </c>
      <c r="C63" s="425">
        <v>400</v>
      </c>
      <c r="D63" s="422">
        <v>100</v>
      </c>
      <c r="E63" s="423">
        <v>100</v>
      </c>
      <c r="F63" s="423">
        <v>200</v>
      </c>
      <c r="G63" s="423"/>
      <c r="H63" s="423"/>
      <c r="I63" s="423"/>
      <c r="J63" s="423"/>
      <c r="K63" s="423"/>
      <c r="L63" s="423"/>
      <c r="M63" s="423"/>
      <c r="N63" s="423"/>
      <c r="O63" s="423"/>
      <c r="P63" s="423"/>
      <c r="Q63" s="423"/>
      <c r="R63" s="423"/>
      <c r="S63" s="423"/>
      <c r="T63" s="423"/>
      <c r="U63" s="423"/>
      <c r="V63" s="423"/>
      <c r="W63" s="424"/>
      <c r="Y63" s="121"/>
    </row>
    <row r="64" spans="1:25" x14ac:dyDescent="0.3">
      <c r="A64" s="1" t="s">
        <v>596</v>
      </c>
      <c r="B64" s="99" t="s">
        <v>103</v>
      </c>
      <c r="C64" s="425">
        <v>200</v>
      </c>
      <c r="D64" s="422">
        <v>100</v>
      </c>
      <c r="E64" s="423">
        <v>100</v>
      </c>
      <c r="F64" s="423"/>
      <c r="G64" s="423"/>
      <c r="H64" s="423"/>
      <c r="I64" s="423"/>
      <c r="J64" s="423"/>
      <c r="K64" s="423"/>
      <c r="L64" s="423"/>
      <c r="M64" s="423"/>
      <c r="N64" s="423"/>
      <c r="O64" s="423"/>
      <c r="P64" s="423"/>
      <c r="Q64" s="423"/>
      <c r="R64" s="423"/>
      <c r="S64" s="423"/>
      <c r="T64" s="423"/>
      <c r="U64" s="423"/>
      <c r="V64" s="423"/>
      <c r="W64" s="424"/>
      <c r="Y64" s="121"/>
    </row>
    <row r="65" spans="1:25" x14ac:dyDescent="0.3">
      <c r="A65" s="1" t="s">
        <v>597</v>
      </c>
      <c r="B65" s="99" t="s">
        <v>104</v>
      </c>
      <c r="C65" s="425">
        <v>200</v>
      </c>
      <c r="D65" s="422">
        <v>200</v>
      </c>
      <c r="E65" s="423"/>
      <c r="F65" s="423"/>
      <c r="G65" s="423"/>
      <c r="H65" s="423"/>
      <c r="I65" s="423"/>
      <c r="J65" s="423"/>
      <c r="K65" s="423"/>
      <c r="L65" s="423"/>
      <c r="M65" s="423"/>
      <c r="N65" s="423"/>
      <c r="O65" s="423"/>
      <c r="P65" s="423"/>
      <c r="Q65" s="423"/>
      <c r="R65" s="423"/>
      <c r="S65" s="423"/>
      <c r="T65" s="423"/>
      <c r="U65" s="423"/>
      <c r="V65" s="423"/>
      <c r="W65" s="424"/>
      <c r="Y65" s="121"/>
    </row>
    <row r="66" spans="1:25" x14ac:dyDescent="0.3">
      <c r="A66" s="1" t="s">
        <v>598</v>
      </c>
      <c r="B66" s="99" t="s">
        <v>105</v>
      </c>
      <c r="C66" s="425"/>
      <c r="D66" s="422"/>
      <c r="E66" s="423"/>
      <c r="F66" s="423"/>
      <c r="G66" s="423"/>
      <c r="H66" s="423"/>
      <c r="I66" s="423"/>
      <c r="J66" s="423"/>
      <c r="K66" s="423"/>
      <c r="L66" s="423"/>
      <c r="M66" s="423"/>
      <c r="N66" s="423"/>
      <c r="O66" s="423"/>
      <c r="P66" s="423"/>
      <c r="Q66" s="423"/>
      <c r="R66" s="423"/>
      <c r="S66" s="423"/>
      <c r="T66" s="423"/>
      <c r="U66" s="423"/>
      <c r="V66" s="423"/>
      <c r="W66" s="424"/>
      <c r="Y66" s="121"/>
    </row>
    <row r="67" spans="1:25" x14ac:dyDescent="0.3">
      <c r="A67" s="1" t="s">
        <v>599</v>
      </c>
      <c r="B67" s="426" t="s">
        <v>401</v>
      </c>
      <c r="C67" s="416"/>
      <c r="D67" s="422"/>
      <c r="E67" s="423"/>
      <c r="F67" s="423"/>
      <c r="G67" s="423"/>
      <c r="H67" s="423"/>
      <c r="I67" s="423"/>
      <c r="J67" s="423"/>
      <c r="K67" s="423"/>
      <c r="L67" s="423"/>
      <c r="M67" s="423"/>
      <c r="N67" s="423"/>
      <c r="O67" s="423"/>
      <c r="P67" s="423"/>
      <c r="Q67" s="423"/>
      <c r="R67" s="423"/>
      <c r="S67" s="423"/>
      <c r="T67" s="423"/>
      <c r="U67" s="423"/>
      <c r="V67" s="423"/>
      <c r="W67" s="424"/>
      <c r="Y67" s="121"/>
    </row>
    <row r="68" spans="1:25" x14ac:dyDescent="0.3">
      <c r="A68" s="1" t="s">
        <v>600</v>
      </c>
      <c r="B68" s="427" t="s">
        <v>402</v>
      </c>
      <c r="C68" s="428"/>
      <c r="D68" s="422"/>
      <c r="E68" s="423"/>
      <c r="F68" s="423"/>
      <c r="G68" s="423"/>
      <c r="H68" s="423"/>
      <c r="I68" s="423"/>
      <c r="J68" s="423"/>
      <c r="K68" s="423"/>
      <c r="L68" s="423"/>
      <c r="M68" s="423"/>
      <c r="N68" s="423"/>
      <c r="O68" s="423"/>
      <c r="P68" s="423"/>
      <c r="Q68" s="423"/>
      <c r="R68" s="423"/>
      <c r="S68" s="423"/>
      <c r="T68" s="423"/>
      <c r="U68" s="423"/>
      <c r="V68" s="423"/>
      <c r="W68" s="424"/>
      <c r="Y68" s="121"/>
    </row>
    <row r="69" spans="1:25" x14ac:dyDescent="0.3">
      <c r="A69" s="1" t="s">
        <v>601</v>
      </c>
      <c r="B69" s="128" t="s">
        <v>160</v>
      </c>
      <c r="C69" s="438">
        <f>SUM(C61:C66)</f>
        <v>1000</v>
      </c>
      <c r="D69" s="422"/>
      <c r="E69" s="423"/>
      <c r="F69" s="423"/>
      <c r="G69" s="423"/>
      <c r="H69" s="423"/>
      <c r="I69" s="423"/>
      <c r="J69" s="423"/>
      <c r="K69" s="423"/>
      <c r="L69" s="423"/>
      <c r="M69" s="423"/>
      <c r="N69" s="423"/>
      <c r="O69" s="423"/>
      <c r="P69" s="423"/>
      <c r="Q69" s="423"/>
      <c r="R69" s="423"/>
      <c r="S69" s="423"/>
      <c r="T69" s="423"/>
      <c r="U69" s="423"/>
      <c r="V69" s="423"/>
      <c r="W69" s="424"/>
      <c r="Y69" s="121"/>
    </row>
    <row r="70" spans="1:25" x14ac:dyDescent="0.3">
      <c r="A70" s="1" t="s">
        <v>602</v>
      </c>
      <c r="B70" s="216" t="s">
        <v>1104</v>
      </c>
      <c r="C70" s="201" t="str">
        <f>IF(C59=C69,"Gerai","Klaida")</f>
        <v>Gerai</v>
      </c>
      <c r="D70" s="430"/>
      <c r="E70" s="431"/>
      <c r="F70" s="431"/>
      <c r="G70" s="431"/>
      <c r="H70" s="431"/>
      <c r="I70" s="431"/>
      <c r="J70" s="431"/>
      <c r="K70" s="431"/>
      <c r="L70" s="431"/>
      <c r="M70" s="431"/>
      <c r="N70" s="431"/>
      <c r="O70" s="431"/>
      <c r="P70" s="431"/>
      <c r="Q70" s="431"/>
      <c r="R70" s="431"/>
      <c r="S70" s="431"/>
      <c r="T70" s="431"/>
      <c r="U70" s="431"/>
      <c r="V70" s="431"/>
      <c r="W70" s="432"/>
      <c r="Y70" s="121"/>
    </row>
    <row r="71" spans="1:25" x14ac:dyDescent="0.3">
      <c r="A71" s="1" t="s">
        <v>603</v>
      </c>
      <c r="B71" s="1"/>
      <c r="Y71" s="121"/>
    </row>
    <row r="72" spans="1:25" ht="21" x14ac:dyDescent="0.3">
      <c r="A72" s="1" t="s">
        <v>604</v>
      </c>
      <c r="B72" s="406" t="s">
        <v>409</v>
      </c>
      <c r="C72" s="403" t="s">
        <v>155</v>
      </c>
      <c r="D72" s="404" t="s">
        <v>0</v>
      </c>
      <c r="E72" s="404" t="s">
        <v>1</v>
      </c>
      <c r="F72" s="404" t="s">
        <v>2</v>
      </c>
      <c r="G72" s="404" t="s">
        <v>3</v>
      </c>
      <c r="H72" s="404" t="s">
        <v>4</v>
      </c>
      <c r="I72" s="404" t="s">
        <v>5</v>
      </c>
      <c r="J72" s="404" t="s">
        <v>6</v>
      </c>
      <c r="K72" s="404" t="s">
        <v>7</v>
      </c>
      <c r="L72" s="404" t="s">
        <v>8</v>
      </c>
      <c r="M72" s="404" t="s">
        <v>9</v>
      </c>
      <c r="N72" s="404" t="s">
        <v>43</v>
      </c>
      <c r="O72" s="404" t="s">
        <v>44</v>
      </c>
      <c r="P72" s="404" t="s">
        <v>45</v>
      </c>
      <c r="Q72" s="404" t="s">
        <v>46</v>
      </c>
      <c r="R72" s="404" t="s">
        <v>47</v>
      </c>
      <c r="S72" s="404" t="s">
        <v>48</v>
      </c>
      <c r="T72" s="404" t="s">
        <v>49</v>
      </c>
      <c r="U72" s="404" t="s">
        <v>50</v>
      </c>
      <c r="V72" s="404" t="s">
        <v>51</v>
      </c>
      <c r="W72" s="405" t="s">
        <v>52</v>
      </c>
      <c r="Y72" s="121"/>
    </row>
    <row r="73" spans="1:25" x14ac:dyDescent="0.3">
      <c r="A73" s="1" t="s">
        <v>605</v>
      </c>
      <c r="B73" s="433"/>
      <c r="C73" s="194" t="s">
        <v>160</v>
      </c>
      <c r="D73" s="434"/>
      <c r="E73" s="434"/>
      <c r="F73" s="434"/>
      <c r="G73" s="434"/>
      <c r="H73" s="434"/>
      <c r="I73" s="434"/>
      <c r="J73" s="434"/>
      <c r="K73" s="434"/>
      <c r="L73" s="434"/>
      <c r="M73" s="434"/>
      <c r="N73" s="434"/>
      <c r="O73" s="434"/>
      <c r="P73" s="434"/>
      <c r="Q73" s="434"/>
      <c r="R73" s="434"/>
      <c r="S73" s="434"/>
      <c r="T73" s="434"/>
      <c r="U73" s="434"/>
      <c r="V73" s="434"/>
      <c r="W73" s="258"/>
      <c r="Y73" s="121"/>
    </row>
    <row r="74" spans="1:25" x14ac:dyDescent="0.3">
      <c r="A74" s="1" t="s">
        <v>606</v>
      </c>
      <c r="B74" s="124" t="str">
        <f>$B$8</f>
        <v>Ar rodiklis taikomas VPS priemonei?</v>
      </c>
      <c r="C74" s="131">
        <f>COUNTIFS(D74:W74,"taip")</f>
        <v>1</v>
      </c>
      <c r="D74" s="410" t="str">
        <f>HLOOKUP(D$6,'10'!D$6:D$70,$Y74,FALSE)</f>
        <v>Ne</v>
      </c>
      <c r="E74" s="410" t="str">
        <f>HLOOKUP(E$6,'10'!E$6:E$70,$Y74,FALSE)</f>
        <v>Ne</v>
      </c>
      <c r="F74" s="410" t="str">
        <f>HLOOKUP(F$6,'10'!F$6:F$70,$Y74,FALSE)</f>
        <v>Ne</v>
      </c>
      <c r="G74" s="410" t="str">
        <f>HLOOKUP(G$6,'10'!G$6:G$70,$Y74,FALSE)</f>
        <v>Taip</v>
      </c>
      <c r="H74" s="410" t="str">
        <f>HLOOKUP(H$6,'10'!H$6:H$70,$Y74,FALSE)</f>
        <v>Ne</v>
      </c>
      <c r="I74" s="410" t="str">
        <f>HLOOKUP(I$6,'10'!I$6:I$70,$Y74,FALSE)</f>
        <v>Ne</v>
      </c>
      <c r="J74" s="410" t="str">
        <f>HLOOKUP(J$6,'10'!J$6:J$70,$Y74,FALSE)</f>
        <v>Ne</v>
      </c>
      <c r="K74" s="410" t="str">
        <f>HLOOKUP(K$6,'10'!K$6:K$70,$Y74,FALSE)</f>
        <v>Ne</v>
      </c>
      <c r="L74" s="410" t="str">
        <f>HLOOKUP(L$6,'10'!L$6:L$70,$Y74,FALSE)</f>
        <v>Ne</v>
      </c>
      <c r="M74" s="410" t="str">
        <f>HLOOKUP(M$6,'10'!M$6:M$70,$Y74,FALSE)</f>
        <v>Ne</v>
      </c>
      <c r="N74" s="410" t="str">
        <f>HLOOKUP(N$6,'10'!N$6:N$70,$Y74,FALSE)</f>
        <v>Ne</v>
      </c>
      <c r="O74" s="410" t="str">
        <f>HLOOKUP(O$6,'10'!O$6:O$70,$Y74,FALSE)</f>
        <v>Ne</v>
      </c>
      <c r="P74" s="410" t="str">
        <f>HLOOKUP(P$6,'10'!P$6:P$70,$Y74,FALSE)</f>
        <v>Ne</v>
      </c>
      <c r="Q74" s="410" t="str">
        <f>HLOOKUP(Q$6,'10'!Q$6:Q$70,$Y74,FALSE)</f>
        <v>Ne</v>
      </c>
      <c r="R74" s="410" t="str">
        <f>HLOOKUP(R$6,'10'!R$6:R$70,$Y74,FALSE)</f>
        <v>Ne</v>
      </c>
      <c r="S74" s="410" t="str">
        <f>HLOOKUP(S$6,'10'!S$6:S$70,$Y74,FALSE)</f>
        <v>Ne</v>
      </c>
      <c r="T74" s="410" t="str">
        <f>HLOOKUP(T$6,'10'!T$6:T$70,$Y74,FALSE)</f>
        <v>Ne</v>
      </c>
      <c r="U74" s="410" t="str">
        <f>HLOOKUP(U$6,'10'!U$6:U$70,$Y74,FALSE)</f>
        <v>Ne</v>
      </c>
      <c r="V74" s="410" t="str">
        <f>HLOOKUP(V$6,'10'!V$6:V$70,$Y74,FALSE)</f>
        <v>Ne</v>
      </c>
      <c r="W74" s="411" t="str">
        <f>HLOOKUP(W$6,'10'!W$6:W$70,$Y74,FALSE)</f>
        <v>Ne</v>
      </c>
      <c r="Y74" s="121">
        <v>54</v>
      </c>
    </row>
    <row r="75" spans="1:25" x14ac:dyDescent="0.3">
      <c r="A75" s="1" t="s">
        <v>607</v>
      </c>
      <c r="B75" s="130" t="str">
        <f>$B$9</f>
        <v>Kiekybinis tikslas iki 2029 m.</v>
      </c>
      <c r="C75" s="412">
        <f>SUM(D75:W75)</f>
        <v>100</v>
      </c>
      <c r="D75" s="439"/>
      <c r="E75" s="435"/>
      <c r="F75" s="435"/>
      <c r="G75" s="435">
        <v>100</v>
      </c>
      <c r="H75" s="435"/>
      <c r="I75" s="435"/>
      <c r="J75" s="435"/>
      <c r="K75" s="435"/>
      <c r="L75" s="435"/>
      <c r="M75" s="435"/>
      <c r="N75" s="435"/>
      <c r="O75" s="435"/>
      <c r="P75" s="435"/>
      <c r="Q75" s="435"/>
      <c r="R75" s="435"/>
      <c r="S75" s="435"/>
      <c r="T75" s="435"/>
      <c r="U75" s="435"/>
      <c r="V75" s="435"/>
      <c r="W75" s="436"/>
      <c r="Y75" s="121"/>
    </row>
    <row r="76" spans="1:25" x14ac:dyDescent="0.3">
      <c r="A76" s="1" t="s">
        <v>608</v>
      </c>
      <c r="B76" s="128" t="s">
        <v>241</v>
      </c>
      <c r="C76" s="224"/>
      <c r="D76" s="417"/>
      <c r="E76" s="418"/>
      <c r="F76" s="418"/>
      <c r="G76" s="418"/>
      <c r="H76" s="418"/>
      <c r="I76" s="418"/>
      <c r="J76" s="418"/>
      <c r="K76" s="418"/>
      <c r="L76" s="418"/>
      <c r="M76" s="418"/>
      <c r="N76" s="418"/>
      <c r="O76" s="418"/>
      <c r="P76" s="418"/>
      <c r="Q76" s="418"/>
      <c r="R76" s="418"/>
      <c r="S76" s="418"/>
      <c r="T76" s="418"/>
      <c r="U76" s="418"/>
      <c r="V76" s="418"/>
      <c r="W76" s="419"/>
      <c r="Y76" s="121"/>
    </row>
    <row r="77" spans="1:25" x14ac:dyDescent="0.3">
      <c r="A77" s="1" t="s">
        <v>609</v>
      </c>
      <c r="B77" s="99" t="s">
        <v>100</v>
      </c>
      <c r="C77" s="425"/>
      <c r="D77" s="422"/>
      <c r="E77" s="423"/>
      <c r="F77" s="423"/>
      <c r="G77" s="423"/>
      <c r="H77" s="423"/>
      <c r="I77" s="423"/>
      <c r="J77" s="423"/>
      <c r="K77" s="423"/>
      <c r="L77" s="423"/>
      <c r="M77" s="423"/>
      <c r="N77" s="423"/>
      <c r="O77" s="423"/>
      <c r="P77" s="423"/>
      <c r="Q77" s="423"/>
      <c r="R77" s="423"/>
      <c r="S77" s="423"/>
      <c r="T77" s="423"/>
      <c r="U77" s="423"/>
      <c r="V77" s="423"/>
      <c r="W77" s="424"/>
      <c r="Y77" s="121"/>
    </row>
    <row r="78" spans="1:25" x14ac:dyDescent="0.3">
      <c r="A78" s="1" t="s">
        <v>610</v>
      </c>
      <c r="B78" s="99" t="s">
        <v>101</v>
      </c>
      <c r="C78" s="425">
        <v>30</v>
      </c>
      <c r="D78" s="422"/>
      <c r="E78" s="423"/>
      <c r="F78" s="423"/>
      <c r="G78" s="423">
        <v>30</v>
      </c>
      <c r="H78" s="423"/>
      <c r="I78" s="423"/>
      <c r="J78" s="423"/>
      <c r="K78" s="423"/>
      <c r="L78" s="423"/>
      <c r="M78" s="423"/>
      <c r="N78" s="423"/>
      <c r="O78" s="423"/>
      <c r="P78" s="423"/>
      <c r="Q78" s="423"/>
      <c r="R78" s="423"/>
      <c r="S78" s="423"/>
      <c r="T78" s="423"/>
      <c r="U78" s="423"/>
      <c r="V78" s="423"/>
      <c r="W78" s="424"/>
      <c r="Y78" s="121"/>
    </row>
    <row r="79" spans="1:25" x14ac:dyDescent="0.3">
      <c r="A79" s="1" t="s">
        <v>611</v>
      </c>
      <c r="B79" s="99" t="s">
        <v>102</v>
      </c>
      <c r="C79" s="425">
        <v>30</v>
      </c>
      <c r="D79" s="422"/>
      <c r="E79" s="423"/>
      <c r="F79" s="423"/>
      <c r="G79" s="423">
        <v>30</v>
      </c>
      <c r="H79" s="423"/>
      <c r="I79" s="423"/>
      <c r="J79" s="423"/>
      <c r="K79" s="423"/>
      <c r="L79" s="423"/>
      <c r="M79" s="423"/>
      <c r="N79" s="423"/>
      <c r="O79" s="423"/>
      <c r="P79" s="423"/>
      <c r="Q79" s="423"/>
      <c r="R79" s="423"/>
      <c r="S79" s="423"/>
      <c r="T79" s="423"/>
      <c r="U79" s="423"/>
      <c r="V79" s="423"/>
      <c r="W79" s="424"/>
      <c r="Y79" s="121"/>
    </row>
    <row r="80" spans="1:25" x14ac:dyDescent="0.3">
      <c r="A80" s="1" t="s">
        <v>612</v>
      </c>
      <c r="B80" s="99" t="s">
        <v>103</v>
      </c>
      <c r="C80" s="425">
        <v>40</v>
      </c>
      <c r="D80" s="422"/>
      <c r="E80" s="423"/>
      <c r="F80" s="423"/>
      <c r="G80" s="423">
        <v>40</v>
      </c>
      <c r="H80" s="423"/>
      <c r="I80" s="423"/>
      <c r="J80" s="423"/>
      <c r="K80" s="423"/>
      <c r="L80" s="423"/>
      <c r="M80" s="423"/>
      <c r="N80" s="423"/>
      <c r="O80" s="423"/>
      <c r="P80" s="423"/>
      <c r="Q80" s="423"/>
      <c r="R80" s="423"/>
      <c r="S80" s="423"/>
      <c r="T80" s="423"/>
      <c r="U80" s="423"/>
      <c r="V80" s="423"/>
      <c r="W80" s="424"/>
      <c r="Y80" s="121"/>
    </row>
    <row r="81" spans="1:25" x14ac:dyDescent="0.3">
      <c r="A81" s="1" t="s">
        <v>613</v>
      </c>
      <c r="B81" s="99" t="s">
        <v>104</v>
      </c>
      <c r="C81" s="425"/>
      <c r="D81" s="422"/>
      <c r="E81" s="423"/>
      <c r="F81" s="423"/>
      <c r="G81" s="423"/>
      <c r="H81" s="423"/>
      <c r="I81" s="423"/>
      <c r="J81" s="423"/>
      <c r="K81" s="423"/>
      <c r="L81" s="423"/>
      <c r="M81" s="423"/>
      <c r="N81" s="423"/>
      <c r="O81" s="423"/>
      <c r="P81" s="423"/>
      <c r="Q81" s="423"/>
      <c r="R81" s="423"/>
      <c r="S81" s="423"/>
      <c r="T81" s="423"/>
      <c r="U81" s="423"/>
      <c r="V81" s="423"/>
      <c r="W81" s="424"/>
      <c r="Y81" s="121"/>
    </row>
    <row r="82" spans="1:25" x14ac:dyDescent="0.3">
      <c r="A82" s="1" t="s">
        <v>614</v>
      </c>
      <c r="B82" s="99" t="s">
        <v>105</v>
      </c>
      <c r="C82" s="425"/>
      <c r="D82" s="422"/>
      <c r="E82" s="423"/>
      <c r="F82" s="423"/>
      <c r="G82" s="423"/>
      <c r="H82" s="423"/>
      <c r="I82" s="423"/>
      <c r="J82" s="423"/>
      <c r="K82" s="423"/>
      <c r="L82" s="423"/>
      <c r="M82" s="423"/>
      <c r="N82" s="423"/>
      <c r="O82" s="423"/>
      <c r="P82" s="423"/>
      <c r="Q82" s="423"/>
      <c r="R82" s="423"/>
      <c r="S82" s="423"/>
      <c r="T82" s="423"/>
      <c r="U82" s="423"/>
      <c r="V82" s="423"/>
      <c r="W82" s="424"/>
      <c r="Y82" s="121"/>
    </row>
    <row r="83" spans="1:25" x14ac:dyDescent="0.3">
      <c r="A83" s="1" t="s">
        <v>780</v>
      </c>
      <c r="B83" s="426" t="s">
        <v>401</v>
      </c>
      <c r="C83" s="416"/>
      <c r="D83" s="422"/>
      <c r="E83" s="423"/>
      <c r="F83" s="423"/>
      <c r="G83" s="423"/>
      <c r="H83" s="423"/>
      <c r="I83" s="423"/>
      <c r="J83" s="423"/>
      <c r="K83" s="423"/>
      <c r="L83" s="423"/>
      <c r="M83" s="423"/>
      <c r="N83" s="423"/>
      <c r="O83" s="423"/>
      <c r="P83" s="423"/>
      <c r="Q83" s="423"/>
      <c r="R83" s="423"/>
      <c r="S83" s="423"/>
      <c r="T83" s="423"/>
      <c r="U83" s="423"/>
      <c r="V83" s="423"/>
      <c r="W83" s="424"/>
      <c r="Y83" s="121"/>
    </row>
    <row r="84" spans="1:25" x14ac:dyDescent="0.3">
      <c r="A84" s="1" t="s">
        <v>781</v>
      </c>
      <c r="B84" s="427" t="s">
        <v>402</v>
      </c>
      <c r="C84" s="428"/>
      <c r="D84" s="422"/>
      <c r="E84" s="423"/>
      <c r="F84" s="423"/>
      <c r="G84" s="423"/>
      <c r="H84" s="423"/>
      <c r="I84" s="423"/>
      <c r="J84" s="423"/>
      <c r="K84" s="423"/>
      <c r="L84" s="423"/>
      <c r="M84" s="423"/>
      <c r="N84" s="423"/>
      <c r="O84" s="423"/>
      <c r="P84" s="423"/>
      <c r="Q84" s="423"/>
      <c r="R84" s="423"/>
      <c r="S84" s="423"/>
      <c r="T84" s="423"/>
      <c r="U84" s="423"/>
      <c r="V84" s="423"/>
      <c r="W84" s="424"/>
      <c r="Y84" s="121"/>
    </row>
    <row r="85" spans="1:25" x14ac:dyDescent="0.3">
      <c r="A85" s="1" t="s">
        <v>782</v>
      </c>
      <c r="B85" s="128" t="s">
        <v>160</v>
      </c>
      <c r="C85" s="438">
        <f>SUM(C77:C82)</f>
        <v>100</v>
      </c>
      <c r="D85" s="422"/>
      <c r="E85" s="423"/>
      <c r="F85" s="423"/>
      <c r="G85" s="423"/>
      <c r="H85" s="423"/>
      <c r="I85" s="423"/>
      <c r="J85" s="423"/>
      <c r="K85" s="423"/>
      <c r="L85" s="423"/>
      <c r="M85" s="423"/>
      <c r="N85" s="423"/>
      <c r="O85" s="423"/>
      <c r="P85" s="423"/>
      <c r="Q85" s="423"/>
      <c r="R85" s="423"/>
      <c r="S85" s="423"/>
      <c r="T85" s="423"/>
      <c r="U85" s="423"/>
      <c r="V85" s="423"/>
      <c r="W85" s="424"/>
      <c r="Y85" s="121"/>
    </row>
    <row r="86" spans="1:25" x14ac:dyDescent="0.3">
      <c r="A86" s="1" t="s">
        <v>783</v>
      </c>
      <c r="B86" s="216" t="s">
        <v>1104</v>
      </c>
      <c r="C86" s="201" t="str">
        <f>IF(C75=C85,"Gerai","Klaida")</f>
        <v>Gerai</v>
      </c>
      <c r="D86" s="430"/>
      <c r="E86" s="431"/>
      <c r="F86" s="431"/>
      <c r="G86" s="431"/>
      <c r="H86" s="431"/>
      <c r="I86" s="431"/>
      <c r="J86" s="431"/>
      <c r="K86" s="431"/>
      <c r="L86" s="431"/>
      <c r="M86" s="431"/>
      <c r="N86" s="431"/>
      <c r="O86" s="431"/>
      <c r="P86" s="431"/>
      <c r="Q86" s="431"/>
      <c r="R86" s="431"/>
      <c r="S86" s="431"/>
      <c r="T86" s="431"/>
      <c r="U86" s="431"/>
      <c r="V86" s="431"/>
      <c r="W86" s="432"/>
      <c r="Y86" s="121"/>
    </row>
    <row r="87" spans="1:25" x14ac:dyDescent="0.3">
      <c r="A87" s="1" t="s">
        <v>784</v>
      </c>
      <c r="B87" s="1"/>
      <c r="Y87" s="121"/>
    </row>
    <row r="88" spans="1:25" ht="21" x14ac:dyDescent="0.3">
      <c r="A88" s="1" t="s">
        <v>785</v>
      </c>
      <c r="B88" s="440" t="s">
        <v>410</v>
      </c>
      <c r="C88" s="441" t="str">
        <f>'6'!B35</f>
        <v>KAZL-R.1</v>
      </c>
      <c r="D88" s="442" t="s">
        <v>0</v>
      </c>
      <c r="E88" s="442" t="s">
        <v>1</v>
      </c>
      <c r="F88" s="442" t="s">
        <v>2</v>
      </c>
      <c r="G88" s="442" t="s">
        <v>3</v>
      </c>
      <c r="H88" s="442" t="s">
        <v>4</v>
      </c>
      <c r="I88" s="442" t="s">
        <v>5</v>
      </c>
      <c r="J88" s="442" t="s">
        <v>6</v>
      </c>
      <c r="K88" s="442" t="s">
        <v>7</v>
      </c>
      <c r="L88" s="442" t="s">
        <v>8</v>
      </c>
      <c r="M88" s="442" t="s">
        <v>9</v>
      </c>
      <c r="N88" s="442" t="s">
        <v>43</v>
      </c>
      <c r="O88" s="442" t="s">
        <v>44</v>
      </c>
      <c r="P88" s="442" t="s">
        <v>45</v>
      </c>
      <c r="Q88" s="442" t="s">
        <v>46</v>
      </c>
      <c r="R88" s="442" t="s">
        <v>47</v>
      </c>
      <c r="S88" s="442" t="s">
        <v>48</v>
      </c>
      <c r="T88" s="442" t="s">
        <v>49</v>
      </c>
      <c r="U88" s="442" t="s">
        <v>50</v>
      </c>
      <c r="V88" s="442" t="s">
        <v>51</v>
      </c>
      <c r="W88" s="443" t="s">
        <v>52</v>
      </c>
      <c r="Y88" s="121"/>
    </row>
    <row r="89" spans="1:25" x14ac:dyDescent="0.3">
      <c r="A89" s="1" t="s">
        <v>786</v>
      </c>
      <c r="B89" s="444"/>
      <c r="C89" s="445" t="s">
        <v>160</v>
      </c>
      <c r="D89" s="446"/>
      <c r="E89" s="446"/>
      <c r="F89" s="446"/>
      <c r="G89" s="446"/>
      <c r="H89" s="446"/>
      <c r="I89" s="446"/>
      <c r="J89" s="446"/>
      <c r="K89" s="446"/>
      <c r="L89" s="446"/>
      <c r="M89" s="446"/>
      <c r="N89" s="446"/>
      <c r="O89" s="446"/>
      <c r="P89" s="446"/>
      <c r="Q89" s="446"/>
      <c r="R89" s="446"/>
      <c r="S89" s="446"/>
      <c r="T89" s="446"/>
      <c r="U89" s="446"/>
      <c r="V89" s="446"/>
      <c r="W89" s="447"/>
      <c r="Y89" s="121"/>
    </row>
    <row r="90" spans="1:25" x14ac:dyDescent="0.3">
      <c r="A90" s="1" t="s">
        <v>787</v>
      </c>
      <c r="B90" s="448" t="str">
        <f>$B$8</f>
        <v>Ar rodiklis taikomas VPS priemonei?</v>
      </c>
      <c r="C90" s="131">
        <f>COUNTIFS(D90:W90,"taip")</f>
        <v>1</v>
      </c>
      <c r="D90" s="410" t="str">
        <f>HLOOKUP(D$6,'10'!D$6:D$70,$Y90,FALSE)</f>
        <v>Ne</v>
      </c>
      <c r="E90" s="410" t="str">
        <f>HLOOKUP(E$6,'10'!E$6:E$70,$Y90,FALSE)</f>
        <v>Ne</v>
      </c>
      <c r="F90" s="410" t="str">
        <f>HLOOKUP(F$6,'10'!F$6:F$70,$Y90,FALSE)</f>
        <v>Ne</v>
      </c>
      <c r="G90" s="410" t="str">
        <f>HLOOKUP(G$6,'10'!G$6:G$70,$Y90,FALSE)</f>
        <v>Taip</v>
      </c>
      <c r="H90" s="410" t="str">
        <f>HLOOKUP(H$6,'10'!H$6:H$70,$Y90,FALSE)</f>
        <v>Ne</v>
      </c>
      <c r="I90" s="410" t="str">
        <f>HLOOKUP(I$6,'10'!I$6:I$70,$Y90,FALSE)</f>
        <v>Ne</v>
      </c>
      <c r="J90" s="410" t="str">
        <f>HLOOKUP(J$6,'10'!J$6:J$70,$Y90,FALSE)</f>
        <v>Ne</v>
      </c>
      <c r="K90" s="410" t="str">
        <f>HLOOKUP(K$6,'10'!K$6:K$70,$Y90,FALSE)</f>
        <v>Ne</v>
      </c>
      <c r="L90" s="410" t="str">
        <f>HLOOKUP(L$6,'10'!L$6:L$70,$Y90,FALSE)</f>
        <v>Ne</v>
      </c>
      <c r="M90" s="410" t="str">
        <f>HLOOKUP(M$6,'10'!M$6:M$70,$Y90,FALSE)</f>
        <v>Ne</v>
      </c>
      <c r="N90" s="410" t="str">
        <f>HLOOKUP(N$6,'10'!N$6:N$70,$Y90,FALSE)</f>
        <v>Ne</v>
      </c>
      <c r="O90" s="410" t="str">
        <f>HLOOKUP(O$6,'10'!O$6:O$70,$Y90,FALSE)</f>
        <v>Ne</v>
      </c>
      <c r="P90" s="410" t="str">
        <f>HLOOKUP(P$6,'10'!P$6:P$70,$Y90,FALSE)</f>
        <v>Ne</v>
      </c>
      <c r="Q90" s="410" t="str">
        <f>HLOOKUP(Q$6,'10'!Q$6:Q$70,$Y90,FALSE)</f>
        <v>Ne</v>
      </c>
      <c r="R90" s="410" t="str">
        <f>HLOOKUP(R$6,'10'!R$6:R$70,$Y90,FALSE)</f>
        <v>Ne</v>
      </c>
      <c r="S90" s="410" t="str">
        <f>HLOOKUP(S$6,'10'!S$6:S$70,$Y90,FALSE)</f>
        <v>Ne</v>
      </c>
      <c r="T90" s="410" t="str">
        <f>HLOOKUP(T$6,'10'!T$6:T$70,$Y90,FALSE)</f>
        <v>Ne</v>
      </c>
      <c r="U90" s="410" t="str">
        <f>HLOOKUP(U$6,'10'!U$6:U$70,$Y90,FALSE)</f>
        <v>Ne</v>
      </c>
      <c r="V90" s="410" t="str">
        <f>HLOOKUP(V$6,'10'!V$6:V$70,$Y90,FALSE)</f>
        <v>Ne</v>
      </c>
      <c r="W90" s="411" t="str">
        <f>HLOOKUP(W$6,'10'!W$6:W$70,$Y90,FALSE)</f>
        <v>Ne</v>
      </c>
      <c r="Y90" s="121">
        <v>56</v>
      </c>
    </row>
    <row r="91" spans="1:25" x14ac:dyDescent="0.3">
      <c r="A91" s="1" t="s">
        <v>788</v>
      </c>
      <c r="B91" s="449" t="str">
        <f>$B$9</f>
        <v>Kiekybinis tikslas iki 2029 m.</v>
      </c>
      <c r="C91" s="412">
        <f>SUM(D91:W91)</f>
        <v>500</v>
      </c>
      <c r="D91" s="439"/>
      <c r="E91" s="435"/>
      <c r="F91" s="435"/>
      <c r="G91" s="435">
        <v>500</v>
      </c>
      <c r="H91" s="435"/>
      <c r="I91" s="435"/>
      <c r="J91" s="435"/>
      <c r="K91" s="435"/>
      <c r="L91" s="435"/>
      <c r="M91" s="435"/>
      <c r="N91" s="435"/>
      <c r="O91" s="435"/>
      <c r="P91" s="435"/>
      <c r="Q91" s="435"/>
      <c r="R91" s="435"/>
      <c r="S91" s="435"/>
      <c r="T91" s="435"/>
      <c r="U91" s="435"/>
      <c r="V91" s="435"/>
      <c r="W91" s="436"/>
      <c r="Y91" s="121"/>
    </row>
    <row r="92" spans="1:25" x14ac:dyDescent="0.3">
      <c r="A92" s="1" t="s">
        <v>789</v>
      </c>
      <c r="B92" s="450" t="s">
        <v>241</v>
      </c>
      <c r="C92" s="451"/>
      <c r="D92" s="452"/>
      <c r="E92" s="453"/>
      <c r="F92" s="453"/>
      <c r="G92" s="453"/>
      <c r="H92" s="453"/>
      <c r="I92" s="453"/>
      <c r="J92" s="453"/>
      <c r="K92" s="453"/>
      <c r="L92" s="453"/>
      <c r="M92" s="453"/>
      <c r="N92" s="453"/>
      <c r="O92" s="453"/>
      <c r="P92" s="453"/>
      <c r="Q92" s="453"/>
      <c r="R92" s="453"/>
      <c r="S92" s="453"/>
      <c r="T92" s="453"/>
      <c r="U92" s="453"/>
      <c r="V92" s="453"/>
      <c r="W92" s="454"/>
      <c r="Y92" s="121"/>
    </row>
    <row r="93" spans="1:25" x14ac:dyDescent="0.3">
      <c r="A93" s="1" t="s">
        <v>790</v>
      </c>
      <c r="B93" s="455" t="s">
        <v>100</v>
      </c>
      <c r="C93" s="425">
        <v>100</v>
      </c>
      <c r="D93" s="456"/>
      <c r="E93" s="457"/>
      <c r="F93" s="457"/>
      <c r="G93" s="457"/>
      <c r="H93" s="457"/>
      <c r="I93" s="457"/>
      <c r="J93" s="457"/>
      <c r="K93" s="457"/>
      <c r="L93" s="457"/>
      <c r="M93" s="457"/>
      <c r="N93" s="457"/>
      <c r="O93" s="457"/>
      <c r="P93" s="457"/>
      <c r="Q93" s="457"/>
      <c r="R93" s="457"/>
      <c r="S93" s="457"/>
      <c r="T93" s="457"/>
      <c r="U93" s="457"/>
      <c r="V93" s="457"/>
      <c r="W93" s="458"/>
      <c r="Y93" s="121"/>
    </row>
    <row r="94" spans="1:25" x14ac:dyDescent="0.3">
      <c r="A94" s="1" t="s">
        <v>791</v>
      </c>
      <c r="B94" s="455" t="s">
        <v>101</v>
      </c>
      <c r="C94" s="425">
        <v>100</v>
      </c>
      <c r="D94" s="456"/>
      <c r="E94" s="457"/>
      <c r="F94" s="457"/>
      <c r="G94" s="457"/>
      <c r="H94" s="457"/>
      <c r="I94" s="457"/>
      <c r="J94" s="457"/>
      <c r="K94" s="457"/>
      <c r="L94" s="457"/>
      <c r="M94" s="457"/>
      <c r="N94" s="457"/>
      <c r="O94" s="457"/>
      <c r="P94" s="457"/>
      <c r="Q94" s="457"/>
      <c r="R94" s="457"/>
      <c r="S94" s="457"/>
      <c r="T94" s="457"/>
      <c r="U94" s="457"/>
      <c r="V94" s="457"/>
      <c r="W94" s="458"/>
      <c r="Y94" s="121"/>
    </row>
    <row r="95" spans="1:25" x14ac:dyDescent="0.3">
      <c r="A95" s="1" t="s">
        <v>792</v>
      </c>
      <c r="B95" s="455" t="s">
        <v>102</v>
      </c>
      <c r="C95" s="425">
        <v>100</v>
      </c>
      <c r="D95" s="456"/>
      <c r="E95" s="457"/>
      <c r="F95" s="457"/>
      <c r="G95" s="457"/>
      <c r="H95" s="457"/>
      <c r="I95" s="457"/>
      <c r="J95" s="457"/>
      <c r="K95" s="457"/>
      <c r="L95" s="457"/>
      <c r="M95" s="457"/>
      <c r="N95" s="457"/>
      <c r="O95" s="457"/>
      <c r="P95" s="457"/>
      <c r="Q95" s="457"/>
      <c r="R95" s="457"/>
      <c r="S95" s="457"/>
      <c r="T95" s="457"/>
      <c r="U95" s="457"/>
      <c r="V95" s="457"/>
      <c r="W95" s="458"/>
      <c r="Y95" s="121"/>
    </row>
    <row r="96" spans="1:25" x14ac:dyDescent="0.3">
      <c r="A96" s="1" t="s">
        <v>793</v>
      </c>
      <c r="B96" s="455" t="s">
        <v>103</v>
      </c>
      <c r="C96" s="425">
        <v>100</v>
      </c>
      <c r="D96" s="456"/>
      <c r="E96" s="457"/>
      <c r="F96" s="457"/>
      <c r="G96" s="457"/>
      <c r="H96" s="457"/>
      <c r="I96" s="457"/>
      <c r="J96" s="457"/>
      <c r="K96" s="457"/>
      <c r="L96" s="457"/>
      <c r="M96" s="457"/>
      <c r="N96" s="457"/>
      <c r="O96" s="457"/>
      <c r="P96" s="457"/>
      <c r="Q96" s="457"/>
      <c r="R96" s="457"/>
      <c r="S96" s="457"/>
      <c r="T96" s="457"/>
      <c r="U96" s="457"/>
      <c r="V96" s="457"/>
      <c r="W96" s="458"/>
      <c r="Y96" s="121"/>
    </row>
    <row r="97" spans="1:25" x14ac:dyDescent="0.3">
      <c r="A97" s="1" t="s">
        <v>794</v>
      </c>
      <c r="B97" s="455" t="s">
        <v>104</v>
      </c>
      <c r="C97" s="425">
        <v>100</v>
      </c>
      <c r="D97" s="456"/>
      <c r="E97" s="457"/>
      <c r="F97" s="457"/>
      <c r="G97" s="457"/>
      <c r="H97" s="457"/>
      <c r="I97" s="457"/>
      <c r="J97" s="457"/>
      <c r="K97" s="457"/>
      <c r="L97" s="457"/>
      <c r="M97" s="457"/>
      <c r="N97" s="457"/>
      <c r="O97" s="457"/>
      <c r="P97" s="457"/>
      <c r="Q97" s="457"/>
      <c r="R97" s="457"/>
      <c r="S97" s="457"/>
      <c r="T97" s="457"/>
      <c r="U97" s="457"/>
      <c r="V97" s="457"/>
      <c r="W97" s="458"/>
      <c r="Y97" s="121"/>
    </row>
    <row r="98" spans="1:25" x14ac:dyDescent="0.3">
      <c r="A98" s="1" t="s">
        <v>795</v>
      </c>
      <c r="B98" s="455" t="s">
        <v>105</v>
      </c>
      <c r="C98" s="425"/>
      <c r="D98" s="456"/>
      <c r="E98" s="457"/>
      <c r="F98" s="457"/>
      <c r="G98" s="457"/>
      <c r="H98" s="457"/>
      <c r="I98" s="457"/>
      <c r="J98" s="457"/>
      <c r="K98" s="457"/>
      <c r="L98" s="457"/>
      <c r="M98" s="457"/>
      <c r="N98" s="457"/>
      <c r="O98" s="457"/>
      <c r="P98" s="457"/>
      <c r="Q98" s="457"/>
      <c r="R98" s="457"/>
      <c r="S98" s="457"/>
      <c r="T98" s="457"/>
      <c r="U98" s="457"/>
      <c r="V98" s="457"/>
      <c r="W98" s="458"/>
      <c r="Y98" s="121"/>
    </row>
    <row r="99" spans="1:25" x14ac:dyDescent="0.3">
      <c r="A99" s="1" t="s">
        <v>796</v>
      </c>
      <c r="B99" s="459" t="s">
        <v>401</v>
      </c>
      <c r="C99" s="460"/>
      <c r="D99" s="456"/>
      <c r="E99" s="457"/>
      <c r="F99" s="457"/>
      <c r="G99" s="457"/>
      <c r="H99" s="457"/>
      <c r="I99" s="457"/>
      <c r="J99" s="457"/>
      <c r="K99" s="457"/>
      <c r="L99" s="457"/>
      <c r="M99" s="457"/>
      <c r="N99" s="457"/>
      <c r="O99" s="457"/>
      <c r="P99" s="457"/>
      <c r="Q99" s="457"/>
      <c r="R99" s="457"/>
      <c r="S99" s="457"/>
      <c r="T99" s="457"/>
      <c r="U99" s="457"/>
      <c r="V99" s="457"/>
      <c r="W99" s="458"/>
      <c r="Y99" s="121"/>
    </row>
    <row r="100" spans="1:25" x14ac:dyDescent="0.3">
      <c r="A100" s="1" t="s">
        <v>797</v>
      </c>
      <c r="B100" s="449" t="s">
        <v>402</v>
      </c>
      <c r="C100" s="461"/>
      <c r="D100" s="456"/>
      <c r="E100" s="457"/>
      <c r="F100" s="457"/>
      <c r="G100" s="457"/>
      <c r="H100" s="457"/>
      <c r="I100" s="457"/>
      <c r="J100" s="457"/>
      <c r="K100" s="457"/>
      <c r="L100" s="457"/>
      <c r="M100" s="457"/>
      <c r="N100" s="457"/>
      <c r="O100" s="457"/>
      <c r="P100" s="457"/>
      <c r="Q100" s="457"/>
      <c r="R100" s="457"/>
      <c r="S100" s="457"/>
      <c r="T100" s="457"/>
      <c r="U100" s="457"/>
      <c r="V100" s="457"/>
      <c r="W100" s="458"/>
      <c r="Y100" s="121"/>
    </row>
    <row r="101" spans="1:25" x14ac:dyDescent="0.3">
      <c r="A101" s="1" t="s">
        <v>798</v>
      </c>
      <c r="B101" s="450" t="s">
        <v>160</v>
      </c>
      <c r="C101" s="438">
        <f>SUM(C93:C98)</f>
        <v>500</v>
      </c>
      <c r="D101" s="456"/>
      <c r="E101" s="457"/>
      <c r="F101" s="457"/>
      <c r="G101" s="457"/>
      <c r="H101" s="457"/>
      <c r="I101" s="457"/>
      <c r="J101" s="457"/>
      <c r="K101" s="457"/>
      <c r="L101" s="457"/>
      <c r="M101" s="457"/>
      <c r="N101" s="457"/>
      <c r="O101" s="457"/>
      <c r="P101" s="457"/>
      <c r="Q101" s="457"/>
      <c r="R101" s="457"/>
      <c r="S101" s="457"/>
      <c r="T101" s="457"/>
      <c r="U101" s="457"/>
      <c r="V101" s="457"/>
      <c r="W101" s="458"/>
      <c r="Y101" s="121"/>
    </row>
    <row r="102" spans="1:25" x14ac:dyDescent="0.3">
      <c r="A102" s="1" t="s">
        <v>799</v>
      </c>
      <c r="B102" s="216" t="s">
        <v>1104</v>
      </c>
      <c r="C102" s="201" t="str">
        <f>IF(C91=C101,"Gerai","Klaida")</f>
        <v>Gerai</v>
      </c>
      <c r="D102" s="462"/>
      <c r="E102" s="463"/>
      <c r="F102" s="463"/>
      <c r="G102" s="463"/>
      <c r="H102" s="463"/>
      <c r="I102" s="463"/>
      <c r="J102" s="463"/>
      <c r="K102" s="463"/>
      <c r="L102" s="463"/>
      <c r="M102" s="463"/>
      <c r="N102" s="463"/>
      <c r="O102" s="463"/>
      <c r="P102" s="463"/>
      <c r="Q102" s="463"/>
      <c r="R102" s="463"/>
      <c r="S102" s="463"/>
      <c r="T102" s="463"/>
      <c r="U102" s="463"/>
      <c r="V102" s="463"/>
      <c r="W102" s="464"/>
      <c r="Y102" s="121"/>
    </row>
    <row r="103" spans="1:25" x14ac:dyDescent="0.3">
      <c r="A103" s="1" t="s">
        <v>800</v>
      </c>
      <c r="B103" s="1"/>
      <c r="Y103" s="121"/>
    </row>
    <row r="104" spans="1:25" ht="21" x14ac:dyDescent="0.3">
      <c r="A104" s="1" t="s">
        <v>801</v>
      </c>
      <c r="B104" s="440" t="s">
        <v>411</v>
      </c>
      <c r="C104" s="441" t="str">
        <f>'6'!B36</f>
        <v>KAZL-R.2</v>
      </c>
      <c r="D104" s="442" t="s">
        <v>0</v>
      </c>
      <c r="E104" s="442" t="s">
        <v>1</v>
      </c>
      <c r="F104" s="442" t="s">
        <v>2</v>
      </c>
      <c r="G104" s="442" t="s">
        <v>3</v>
      </c>
      <c r="H104" s="442" t="s">
        <v>4</v>
      </c>
      <c r="I104" s="442" t="s">
        <v>5</v>
      </c>
      <c r="J104" s="442" t="s">
        <v>6</v>
      </c>
      <c r="K104" s="442" t="s">
        <v>7</v>
      </c>
      <c r="L104" s="442" t="s">
        <v>8</v>
      </c>
      <c r="M104" s="442" t="s">
        <v>9</v>
      </c>
      <c r="N104" s="442" t="s">
        <v>43</v>
      </c>
      <c r="O104" s="442" t="s">
        <v>44</v>
      </c>
      <c r="P104" s="442" t="s">
        <v>45</v>
      </c>
      <c r="Q104" s="442" t="s">
        <v>46</v>
      </c>
      <c r="R104" s="442" t="s">
        <v>47</v>
      </c>
      <c r="S104" s="442" t="s">
        <v>48</v>
      </c>
      <c r="T104" s="442" t="s">
        <v>49</v>
      </c>
      <c r="U104" s="442" t="s">
        <v>50</v>
      </c>
      <c r="V104" s="442" t="s">
        <v>51</v>
      </c>
      <c r="W104" s="443" t="s">
        <v>52</v>
      </c>
      <c r="Y104" s="121"/>
    </row>
    <row r="105" spans="1:25" x14ac:dyDescent="0.3">
      <c r="A105" s="1" t="s">
        <v>802</v>
      </c>
      <c r="B105" s="444"/>
      <c r="C105" s="445" t="s">
        <v>160</v>
      </c>
      <c r="D105" s="446"/>
      <c r="E105" s="446"/>
      <c r="F105" s="446"/>
      <c r="G105" s="446"/>
      <c r="H105" s="446"/>
      <c r="I105" s="446"/>
      <c r="J105" s="446"/>
      <c r="K105" s="446"/>
      <c r="L105" s="446"/>
      <c r="M105" s="446"/>
      <c r="N105" s="446"/>
      <c r="O105" s="446"/>
      <c r="P105" s="446"/>
      <c r="Q105" s="446"/>
      <c r="R105" s="446"/>
      <c r="S105" s="446"/>
      <c r="T105" s="446"/>
      <c r="U105" s="446"/>
      <c r="V105" s="446"/>
      <c r="W105" s="447"/>
      <c r="Y105" s="121"/>
    </row>
    <row r="106" spans="1:25" x14ac:dyDescent="0.3">
      <c r="A106" s="1" t="s">
        <v>803</v>
      </c>
      <c r="B106" s="448" t="str">
        <f>$B$8</f>
        <v>Ar rodiklis taikomas VPS priemonei?</v>
      </c>
      <c r="C106" s="131">
        <f>COUNTIFS(D106:W106,"taip")</f>
        <v>0</v>
      </c>
      <c r="D106" s="410" t="str">
        <f>HLOOKUP(D$6,'10'!D$6:D$70,$Y106,FALSE)</f>
        <v>Ne</v>
      </c>
      <c r="E106" s="410" t="str">
        <f>HLOOKUP(E$6,'10'!E$6:E$70,$Y106,FALSE)</f>
        <v>Ne</v>
      </c>
      <c r="F106" s="410" t="str">
        <f>HLOOKUP(F$6,'10'!F$6:F$70,$Y106,FALSE)</f>
        <v>Ne</v>
      </c>
      <c r="G106" s="410" t="str">
        <f>HLOOKUP(G$6,'10'!G$6:G$70,$Y106,FALSE)</f>
        <v>Ne</v>
      </c>
      <c r="H106" s="410" t="str">
        <f>HLOOKUP(H$6,'10'!H$6:H$70,$Y106,FALSE)</f>
        <v>Ne</v>
      </c>
      <c r="I106" s="410" t="str">
        <f>HLOOKUP(I$6,'10'!I$6:I$70,$Y106,FALSE)</f>
        <v>Ne</v>
      </c>
      <c r="J106" s="410" t="str">
        <f>HLOOKUP(J$6,'10'!J$6:J$70,$Y106,FALSE)</f>
        <v>Ne</v>
      </c>
      <c r="K106" s="410" t="str">
        <f>HLOOKUP(K$6,'10'!K$6:K$70,$Y106,FALSE)</f>
        <v>Ne</v>
      </c>
      <c r="L106" s="410" t="str">
        <f>HLOOKUP(L$6,'10'!L$6:L$70,$Y106,FALSE)</f>
        <v>Ne</v>
      </c>
      <c r="M106" s="410" t="str">
        <f>HLOOKUP(M$6,'10'!M$6:M$70,$Y106,FALSE)</f>
        <v>Ne</v>
      </c>
      <c r="N106" s="410" t="str">
        <f>HLOOKUP(N$6,'10'!N$6:N$70,$Y106,FALSE)</f>
        <v>Ne</v>
      </c>
      <c r="O106" s="410" t="str">
        <f>HLOOKUP(O$6,'10'!O$6:O$70,$Y106,FALSE)</f>
        <v>Ne</v>
      </c>
      <c r="P106" s="410" t="str">
        <f>HLOOKUP(P$6,'10'!P$6:P$70,$Y106,FALSE)</f>
        <v>Ne</v>
      </c>
      <c r="Q106" s="410" t="str">
        <f>HLOOKUP(Q$6,'10'!Q$6:Q$70,$Y106,FALSE)</f>
        <v>Ne</v>
      </c>
      <c r="R106" s="410" t="str">
        <f>HLOOKUP(R$6,'10'!R$6:R$70,$Y106,FALSE)</f>
        <v>Ne</v>
      </c>
      <c r="S106" s="410" t="str">
        <f>HLOOKUP(S$6,'10'!S$6:S$70,$Y106,FALSE)</f>
        <v>Ne</v>
      </c>
      <c r="T106" s="410" t="str">
        <f>HLOOKUP(T$6,'10'!T$6:T$70,$Y106,FALSE)</f>
        <v>Ne</v>
      </c>
      <c r="U106" s="410" t="str">
        <f>HLOOKUP(U$6,'10'!U$6:U$70,$Y106,FALSE)</f>
        <v>Ne</v>
      </c>
      <c r="V106" s="410" t="str">
        <f>HLOOKUP(V$6,'10'!V$6:V$70,$Y106,FALSE)</f>
        <v>Ne</v>
      </c>
      <c r="W106" s="411" t="str">
        <f>HLOOKUP(W$6,'10'!W$6:W$70,$Y106,FALSE)</f>
        <v>Ne</v>
      </c>
      <c r="Y106" s="121">
        <v>57</v>
      </c>
    </row>
    <row r="107" spans="1:25" x14ac:dyDescent="0.3">
      <c r="A107" s="1" t="s">
        <v>804</v>
      </c>
      <c r="B107" s="449" t="str">
        <f>$B$9</f>
        <v>Kiekybinis tikslas iki 2029 m.</v>
      </c>
      <c r="C107" s="412">
        <f>SUM(D107:W107)</f>
        <v>0</v>
      </c>
      <c r="D107" s="439"/>
      <c r="E107" s="435"/>
      <c r="F107" s="435"/>
      <c r="G107" s="435"/>
      <c r="H107" s="435"/>
      <c r="I107" s="435"/>
      <c r="J107" s="435"/>
      <c r="K107" s="435"/>
      <c r="L107" s="435"/>
      <c r="M107" s="435"/>
      <c r="N107" s="435"/>
      <c r="O107" s="435"/>
      <c r="P107" s="435"/>
      <c r="Q107" s="435"/>
      <c r="R107" s="435"/>
      <c r="S107" s="435"/>
      <c r="T107" s="435"/>
      <c r="U107" s="435"/>
      <c r="V107" s="435"/>
      <c r="W107" s="436"/>
      <c r="Y107" s="121"/>
    </row>
    <row r="108" spans="1:25" x14ac:dyDescent="0.3">
      <c r="A108" s="1" t="s">
        <v>805</v>
      </c>
      <c r="B108" s="450" t="s">
        <v>241</v>
      </c>
      <c r="C108" s="451"/>
      <c r="D108" s="452"/>
      <c r="E108" s="453"/>
      <c r="F108" s="453"/>
      <c r="G108" s="453"/>
      <c r="H108" s="453"/>
      <c r="I108" s="453"/>
      <c r="J108" s="453"/>
      <c r="K108" s="453"/>
      <c r="L108" s="453"/>
      <c r="M108" s="453"/>
      <c r="N108" s="453"/>
      <c r="O108" s="453"/>
      <c r="P108" s="453"/>
      <c r="Q108" s="453"/>
      <c r="R108" s="453"/>
      <c r="S108" s="453"/>
      <c r="T108" s="453"/>
      <c r="U108" s="453"/>
      <c r="V108" s="453"/>
      <c r="W108" s="454"/>
      <c r="Y108" s="121"/>
    </row>
    <row r="109" spans="1:25" x14ac:dyDescent="0.3">
      <c r="A109" s="1" t="s">
        <v>806</v>
      </c>
      <c r="B109" s="455" t="s">
        <v>100</v>
      </c>
      <c r="C109" s="425"/>
      <c r="D109" s="456"/>
      <c r="E109" s="457"/>
      <c r="F109" s="457"/>
      <c r="G109" s="457"/>
      <c r="H109" s="457"/>
      <c r="I109" s="457"/>
      <c r="J109" s="457"/>
      <c r="K109" s="457"/>
      <c r="L109" s="457"/>
      <c r="M109" s="457"/>
      <c r="N109" s="457"/>
      <c r="O109" s="457"/>
      <c r="P109" s="457"/>
      <c r="Q109" s="457"/>
      <c r="R109" s="457"/>
      <c r="S109" s="457"/>
      <c r="T109" s="457"/>
      <c r="U109" s="457"/>
      <c r="V109" s="457"/>
      <c r="W109" s="458"/>
      <c r="Y109" s="121"/>
    </row>
    <row r="110" spans="1:25" x14ac:dyDescent="0.3">
      <c r="A110" s="1" t="s">
        <v>807</v>
      </c>
      <c r="B110" s="455" t="s">
        <v>101</v>
      </c>
      <c r="C110" s="425"/>
      <c r="D110" s="456"/>
      <c r="E110" s="457"/>
      <c r="F110" s="457"/>
      <c r="G110" s="457"/>
      <c r="H110" s="457"/>
      <c r="I110" s="457"/>
      <c r="J110" s="457"/>
      <c r="K110" s="457"/>
      <c r="L110" s="457"/>
      <c r="M110" s="457"/>
      <c r="N110" s="457"/>
      <c r="O110" s="457"/>
      <c r="P110" s="457"/>
      <c r="Q110" s="457"/>
      <c r="R110" s="457"/>
      <c r="S110" s="457"/>
      <c r="T110" s="457"/>
      <c r="U110" s="457"/>
      <c r="V110" s="457"/>
      <c r="W110" s="458"/>
      <c r="Y110" s="121"/>
    </row>
    <row r="111" spans="1:25" x14ac:dyDescent="0.3">
      <c r="A111" s="1" t="s">
        <v>808</v>
      </c>
      <c r="B111" s="455" t="s">
        <v>102</v>
      </c>
      <c r="C111" s="425"/>
      <c r="D111" s="456"/>
      <c r="E111" s="457"/>
      <c r="F111" s="457"/>
      <c r="G111" s="457"/>
      <c r="H111" s="457"/>
      <c r="I111" s="457"/>
      <c r="J111" s="457"/>
      <c r="K111" s="457"/>
      <c r="L111" s="457"/>
      <c r="M111" s="457"/>
      <c r="N111" s="457"/>
      <c r="O111" s="457"/>
      <c r="P111" s="457"/>
      <c r="Q111" s="457"/>
      <c r="R111" s="457"/>
      <c r="S111" s="457"/>
      <c r="T111" s="457"/>
      <c r="U111" s="457"/>
      <c r="V111" s="457"/>
      <c r="W111" s="458"/>
      <c r="Y111" s="121"/>
    </row>
    <row r="112" spans="1:25" x14ac:dyDescent="0.3">
      <c r="A112" s="1" t="s">
        <v>809</v>
      </c>
      <c r="B112" s="455" t="s">
        <v>103</v>
      </c>
      <c r="C112" s="425"/>
      <c r="D112" s="456"/>
      <c r="E112" s="457"/>
      <c r="F112" s="457"/>
      <c r="G112" s="457"/>
      <c r="H112" s="457"/>
      <c r="I112" s="457"/>
      <c r="J112" s="457"/>
      <c r="K112" s="457"/>
      <c r="L112" s="457"/>
      <c r="M112" s="457"/>
      <c r="N112" s="457"/>
      <c r="O112" s="457"/>
      <c r="P112" s="457"/>
      <c r="Q112" s="457"/>
      <c r="R112" s="457"/>
      <c r="S112" s="457"/>
      <c r="T112" s="457"/>
      <c r="U112" s="457"/>
      <c r="V112" s="457"/>
      <c r="W112" s="458"/>
      <c r="Y112" s="121"/>
    </row>
    <row r="113" spans="1:25" x14ac:dyDescent="0.3">
      <c r="A113" s="1" t="s">
        <v>810</v>
      </c>
      <c r="B113" s="455" t="s">
        <v>104</v>
      </c>
      <c r="C113" s="425"/>
      <c r="D113" s="456"/>
      <c r="E113" s="457"/>
      <c r="F113" s="457"/>
      <c r="G113" s="457"/>
      <c r="H113" s="457"/>
      <c r="I113" s="457"/>
      <c r="J113" s="457"/>
      <c r="K113" s="457"/>
      <c r="L113" s="457"/>
      <c r="M113" s="457"/>
      <c r="N113" s="457"/>
      <c r="O113" s="457"/>
      <c r="P113" s="457"/>
      <c r="Q113" s="457"/>
      <c r="R113" s="457"/>
      <c r="S113" s="457"/>
      <c r="T113" s="457"/>
      <c r="U113" s="457"/>
      <c r="V113" s="457"/>
      <c r="W113" s="458"/>
      <c r="Y113" s="121"/>
    </row>
    <row r="114" spans="1:25" x14ac:dyDescent="0.3">
      <c r="A114" s="1" t="s">
        <v>811</v>
      </c>
      <c r="B114" s="455" t="s">
        <v>105</v>
      </c>
      <c r="C114" s="425"/>
      <c r="D114" s="456"/>
      <c r="E114" s="457"/>
      <c r="F114" s="457"/>
      <c r="G114" s="457"/>
      <c r="H114" s="457"/>
      <c r="I114" s="457"/>
      <c r="J114" s="457"/>
      <c r="K114" s="457"/>
      <c r="L114" s="457"/>
      <c r="M114" s="457"/>
      <c r="N114" s="457"/>
      <c r="O114" s="457"/>
      <c r="P114" s="457"/>
      <c r="Q114" s="457"/>
      <c r="R114" s="457"/>
      <c r="S114" s="457"/>
      <c r="T114" s="457"/>
      <c r="U114" s="457"/>
      <c r="V114" s="457"/>
      <c r="W114" s="458"/>
      <c r="Y114" s="121"/>
    </row>
    <row r="115" spans="1:25" x14ac:dyDescent="0.3">
      <c r="A115" s="1" t="s">
        <v>812</v>
      </c>
      <c r="B115" s="459" t="s">
        <v>401</v>
      </c>
      <c r="C115" s="460"/>
      <c r="D115" s="456"/>
      <c r="E115" s="457"/>
      <c r="F115" s="457"/>
      <c r="G115" s="457"/>
      <c r="H115" s="457"/>
      <c r="I115" s="457"/>
      <c r="J115" s="457"/>
      <c r="K115" s="457"/>
      <c r="L115" s="457"/>
      <c r="M115" s="457"/>
      <c r="N115" s="457"/>
      <c r="O115" s="457"/>
      <c r="P115" s="457"/>
      <c r="Q115" s="457"/>
      <c r="R115" s="457"/>
      <c r="S115" s="457"/>
      <c r="T115" s="457"/>
      <c r="U115" s="457"/>
      <c r="V115" s="457"/>
      <c r="W115" s="458"/>
      <c r="Y115" s="121"/>
    </row>
    <row r="116" spans="1:25" x14ac:dyDescent="0.3">
      <c r="A116" s="1" t="s">
        <v>813</v>
      </c>
      <c r="B116" s="449" t="s">
        <v>402</v>
      </c>
      <c r="C116" s="461"/>
      <c r="D116" s="456"/>
      <c r="E116" s="457"/>
      <c r="F116" s="457"/>
      <c r="G116" s="457"/>
      <c r="H116" s="457"/>
      <c r="I116" s="457"/>
      <c r="J116" s="457"/>
      <c r="K116" s="457"/>
      <c r="L116" s="457"/>
      <c r="M116" s="457"/>
      <c r="N116" s="457"/>
      <c r="O116" s="457"/>
      <c r="P116" s="457"/>
      <c r="Q116" s="457"/>
      <c r="R116" s="457"/>
      <c r="S116" s="457"/>
      <c r="T116" s="457"/>
      <c r="U116" s="457"/>
      <c r="V116" s="457"/>
      <c r="W116" s="458"/>
      <c r="Y116" s="121"/>
    </row>
    <row r="117" spans="1:25" x14ac:dyDescent="0.3">
      <c r="A117" s="1" t="s">
        <v>814</v>
      </c>
      <c r="B117" s="450" t="s">
        <v>160</v>
      </c>
      <c r="C117" s="438">
        <f>SUM(C109:C114)</f>
        <v>0</v>
      </c>
      <c r="D117" s="456"/>
      <c r="E117" s="457"/>
      <c r="F117" s="457"/>
      <c r="G117" s="457"/>
      <c r="H117" s="457"/>
      <c r="I117" s="457"/>
      <c r="J117" s="457"/>
      <c r="K117" s="457"/>
      <c r="L117" s="457"/>
      <c r="M117" s="457"/>
      <c r="N117" s="457"/>
      <c r="O117" s="457"/>
      <c r="P117" s="457"/>
      <c r="Q117" s="457"/>
      <c r="R117" s="457"/>
      <c r="S117" s="457"/>
      <c r="T117" s="457"/>
      <c r="U117" s="457"/>
      <c r="V117" s="457"/>
      <c r="W117" s="458"/>
      <c r="Y117" s="121"/>
    </row>
    <row r="118" spans="1:25" x14ac:dyDescent="0.3">
      <c r="A118" s="1" t="s">
        <v>815</v>
      </c>
      <c r="B118" s="216" t="s">
        <v>1104</v>
      </c>
      <c r="C118" s="201" t="str">
        <f>IF(C107=C117,"Gerai","Klaida")</f>
        <v>Gerai</v>
      </c>
      <c r="D118" s="462"/>
      <c r="E118" s="463"/>
      <c r="F118" s="463"/>
      <c r="G118" s="463"/>
      <c r="H118" s="463"/>
      <c r="I118" s="463"/>
      <c r="J118" s="463"/>
      <c r="K118" s="463"/>
      <c r="L118" s="463"/>
      <c r="M118" s="463"/>
      <c r="N118" s="463"/>
      <c r="O118" s="463"/>
      <c r="P118" s="463"/>
      <c r="Q118" s="463"/>
      <c r="R118" s="463"/>
      <c r="S118" s="463"/>
      <c r="T118" s="463"/>
      <c r="U118" s="463"/>
      <c r="V118" s="463"/>
      <c r="W118" s="464"/>
      <c r="Y118" s="121"/>
    </row>
    <row r="119" spans="1:25" x14ac:dyDescent="0.3">
      <c r="A119" s="1" t="s">
        <v>816</v>
      </c>
      <c r="B119" s="1"/>
      <c r="Y119" s="121"/>
    </row>
    <row r="120" spans="1:25" ht="21" x14ac:dyDescent="0.3">
      <c r="A120" s="1" t="s">
        <v>817</v>
      </c>
      <c r="B120" s="440" t="s">
        <v>412</v>
      </c>
      <c r="C120" s="441" t="str">
        <f>'6'!B37</f>
        <v>KAZL-R.3</v>
      </c>
      <c r="D120" s="442" t="s">
        <v>0</v>
      </c>
      <c r="E120" s="442" t="s">
        <v>1</v>
      </c>
      <c r="F120" s="442" t="s">
        <v>2</v>
      </c>
      <c r="G120" s="442" t="s">
        <v>3</v>
      </c>
      <c r="H120" s="442" t="s">
        <v>4</v>
      </c>
      <c r="I120" s="442" t="s">
        <v>5</v>
      </c>
      <c r="J120" s="442" t="s">
        <v>6</v>
      </c>
      <c r="K120" s="442" t="s">
        <v>7</v>
      </c>
      <c r="L120" s="442" t="s">
        <v>8</v>
      </c>
      <c r="M120" s="442" t="s">
        <v>9</v>
      </c>
      <c r="N120" s="442" t="s">
        <v>43</v>
      </c>
      <c r="O120" s="442" t="s">
        <v>44</v>
      </c>
      <c r="P120" s="442" t="s">
        <v>45</v>
      </c>
      <c r="Q120" s="442" t="s">
        <v>46</v>
      </c>
      <c r="R120" s="442" t="s">
        <v>47</v>
      </c>
      <c r="S120" s="442" t="s">
        <v>48</v>
      </c>
      <c r="T120" s="442" t="s">
        <v>49</v>
      </c>
      <c r="U120" s="442" t="s">
        <v>50</v>
      </c>
      <c r="V120" s="442" t="s">
        <v>51</v>
      </c>
      <c r="W120" s="443" t="s">
        <v>52</v>
      </c>
      <c r="Y120" s="121"/>
    </row>
    <row r="121" spans="1:25" x14ac:dyDescent="0.3">
      <c r="A121" s="1" t="s">
        <v>818</v>
      </c>
      <c r="B121" s="444"/>
      <c r="C121" s="445" t="s">
        <v>160</v>
      </c>
      <c r="D121" s="446"/>
      <c r="E121" s="446"/>
      <c r="F121" s="446"/>
      <c r="G121" s="446"/>
      <c r="H121" s="446"/>
      <c r="I121" s="446"/>
      <c r="J121" s="446"/>
      <c r="K121" s="446"/>
      <c r="L121" s="446"/>
      <c r="M121" s="446"/>
      <c r="N121" s="446"/>
      <c r="O121" s="446"/>
      <c r="P121" s="446"/>
      <c r="Q121" s="446"/>
      <c r="R121" s="446"/>
      <c r="S121" s="446"/>
      <c r="T121" s="446"/>
      <c r="U121" s="446"/>
      <c r="V121" s="446"/>
      <c r="W121" s="447"/>
      <c r="Y121" s="121"/>
    </row>
    <row r="122" spans="1:25" x14ac:dyDescent="0.3">
      <c r="A122" s="1" t="s">
        <v>819</v>
      </c>
      <c r="B122" s="448" t="str">
        <f>$B$8</f>
        <v>Ar rodiklis taikomas VPS priemonei?</v>
      </c>
      <c r="C122" s="131">
        <f>COUNTIFS(D122:W122,"taip")</f>
        <v>0</v>
      </c>
      <c r="D122" s="410" t="str">
        <f>HLOOKUP(D$6,'10'!D$6:D$70,$Y122,FALSE)</f>
        <v>Ne</v>
      </c>
      <c r="E122" s="410" t="str">
        <f>HLOOKUP(E$6,'10'!E$6:E$70,$Y122,FALSE)</f>
        <v>Ne</v>
      </c>
      <c r="F122" s="410" t="str">
        <f>HLOOKUP(F$6,'10'!F$6:F$70,$Y122,FALSE)</f>
        <v>Ne</v>
      </c>
      <c r="G122" s="410" t="str">
        <f>HLOOKUP(G$6,'10'!G$6:G$70,$Y122,FALSE)</f>
        <v>Ne</v>
      </c>
      <c r="H122" s="410" t="str">
        <f>HLOOKUP(H$6,'10'!H$6:H$70,$Y122,FALSE)</f>
        <v>Ne</v>
      </c>
      <c r="I122" s="410" t="str">
        <f>HLOOKUP(I$6,'10'!I$6:I$70,$Y122,FALSE)</f>
        <v>Ne</v>
      </c>
      <c r="J122" s="410" t="str">
        <f>HLOOKUP(J$6,'10'!J$6:J$70,$Y122,FALSE)</f>
        <v>Ne</v>
      </c>
      <c r="K122" s="410" t="str">
        <f>HLOOKUP(K$6,'10'!K$6:K$70,$Y122,FALSE)</f>
        <v>Ne</v>
      </c>
      <c r="L122" s="410" t="str">
        <f>HLOOKUP(L$6,'10'!L$6:L$70,$Y122,FALSE)</f>
        <v>Ne</v>
      </c>
      <c r="M122" s="410" t="str">
        <f>HLOOKUP(M$6,'10'!M$6:M$70,$Y122,FALSE)</f>
        <v>Ne</v>
      </c>
      <c r="N122" s="410" t="str">
        <f>HLOOKUP(N$6,'10'!N$6:N$70,$Y122,FALSE)</f>
        <v>Ne</v>
      </c>
      <c r="O122" s="410" t="str">
        <f>HLOOKUP(O$6,'10'!O$6:O$70,$Y122,FALSE)</f>
        <v>Ne</v>
      </c>
      <c r="P122" s="410" t="str">
        <f>HLOOKUP(P$6,'10'!P$6:P$70,$Y122,FALSE)</f>
        <v>Ne</v>
      </c>
      <c r="Q122" s="410" t="str">
        <f>HLOOKUP(Q$6,'10'!Q$6:Q$70,$Y122,FALSE)</f>
        <v>Ne</v>
      </c>
      <c r="R122" s="410" t="str">
        <f>HLOOKUP(R$6,'10'!R$6:R$70,$Y122,FALSE)</f>
        <v>Ne</v>
      </c>
      <c r="S122" s="410" t="str">
        <f>HLOOKUP(S$6,'10'!S$6:S$70,$Y122,FALSE)</f>
        <v>Ne</v>
      </c>
      <c r="T122" s="410" t="str">
        <f>HLOOKUP(T$6,'10'!T$6:T$70,$Y122,FALSE)</f>
        <v>Ne</v>
      </c>
      <c r="U122" s="410" t="str">
        <f>HLOOKUP(U$6,'10'!U$6:U$70,$Y122,FALSE)</f>
        <v>Ne</v>
      </c>
      <c r="V122" s="410" t="str">
        <f>HLOOKUP(V$6,'10'!V$6:V$70,$Y122,FALSE)</f>
        <v>Ne</v>
      </c>
      <c r="W122" s="411" t="str">
        <f>HLOOKUP(W$6,'10'!W$6:W$70,$Y122,FALSE)</f>
        <v>Ne</v>
      </c>
      <c r="Y122" s="121">
        <v>58</v>
      </c>
    </row>
    <row r="123" spans="1:25" x14ac:dyDescent="0.3">
      <c r="A123" s="1" t="s">
        <v>820</v>
      </c>
      <c r="B123" s="449" t="str">
        <f>$B$9</f>
        <v>Kiekybinis tikslas iki 2029 m.</v>
      </c>
      <c r="C123" s="412">
        <f>SUM(D123:W123)</f>
        <v>0</v>
      </c>
      <c r="D123" s="439"/>
      <c r="E123" s="435"/>
      <c r="F123" s="435"/>
      <c r="G123" s="435"/>
      <c r="H123" s="435"/>
      <c r="I123" s="435"/>
      <c r="J123" s="435"/>
      <c r="K123" s="435"/>
      <c r="L123" s="435"/>
      <c r="M123" s="435"/>
      <c r="N123" s="435"/>
      <c r="O123" s="435"/>
      <c r="P123" s="435"/>
      <c r="Q123" s="435"/>
      <c r="R123" s="435"/>
      <c r="S123" s="435"/>
      <c r="T123" s="435"/>
      <c r="U123" s="435"/>
      <c r="V123" s="435"/>
      <c r="W123" s="436"/>
      <c r="Y123" s="121"/>
    </row>
    <row r="124" spans="1:25" x14ac:dyDescent="0.3">
      <c r="A124" s="1" t="s">
        <v>821</v>
      </c>
      <c r="B124" s="450" t="s">
        <v>241</v>
      </c>
      <c r="C124" s="451"/>
      <c r="D124" s="452"/>
      <c r="E124" s="453"/>
      <c r="F124" s="453"/>
      <c r="G124" s="453"/>
      <c r="H124" s="453"/>
      <c r="I124" s="453"/>
      <c r="J124" s="453"/>
      <c r="K124" s="453"/>
      <c r="L124" s="453"/>
      <c r="M124" s="453"/>
      <c r="N124" s="453"/>
      <c r="O124" s="453"/>
      <c r="P124" s="453"/>
      <c r="Q124" s="453"/>
      <c r="R124" s="453"/>
      <c r="S124" s="453"/>
      <c r="T124" s="453"/>
      <c r="U124" s="453"/>
      <c r="V124" s="453"/>
      <c r="W124" s="454"/>
      <c r="Y124" s="121"/>
    </row>
    <row r="125" spans="1:25" x14ac:dyDescent="0.3">
      <c r="A125" s="1" t="s">
        <v>822</v>
      </c>
      <c r="B125" s="455" t="s">
        <v>100</v>
      </c>
      <c r="C125" s="425"/>
      <c r="D125" s="456"/>
      <c r="E125" s="457"/>
      <c r="F125" s="457"/>
      <c r="G125" s="457"/>
      <c r="H125" s="457"/>
      <c r="I125" s="457"/>
      <c r="J125" s="457"/>
      <c r="K125" s="457"/>
      <c r="L125" s="457"/>
      <c r="M125" s="457"/>
      <c r="N125" s="457"/>
      <c r="O125" s="457"/>
      <c r="P125" s="457"/>
      <c r="Q125" s="457"/>
      <c r="R125" s="457"/>
      <c r="S125" s="457"/>
      <c r="T125" s="457"/>
      <c r="U125" s="457"/>
      <c r="V125" s="457"/>
      <c r="W125" s="458"/>
      <c r="Y125" s="121"/>
    </row>
    <row r="126" spans="1:25" x14ac:dyDescent="0.3">
      <c r="A126" s="1" t="s">
        <v>823</v>
      </c>
      <c r="B126" s="455" t="s">
        <v>101</v>
      </c>
      <c r="C126" s="425"/>
      <c r="D126" s="456"/>
      <c r="E126" s="457"/>
      <c r="F126" s="457"/>
      <c r="G126" s="457"/>
      <c r="H126" s="457"/>
      <c r="I126" s="457"/>
      <c r="J126" s="457"/>
      <c r="K126" s="457"/>
      <c r="L126" s="457"/>
      <c r="M126" s="457"/>
      <c r="N126" s="457"/>
      <c r="O126" s="457"/>
      <c r="P126" s="457"/>
      <c r="Q126" s="457"/>
      <c r="R126" s="457"/>
      <c r="S126" s="457"/>
      <c r="T126" s="457"/>
      <c r="U126" s="457"/>
      <c r="V126" s="457"/>
      <c r="W126" s="458"/>
      <c r="Y126" s="121"/>
    </row>
    <row r="127" spans="1:25" x14ac:dyDescent="0.3">
      <c r="A127" s="1" t="s">
        <v>824</v>
      </c>
      <c r="B127" s="455" t="s">
        <v>102</v>
      </c>
      <c r="C127" s="425"/>
      <c r="D127" s="456"/>
      <c r="E127" s="457"/>
      <c r="F127" s="457"/>
      <c r="G127" s="457"/>
      <c r="H127" s="457"/>
      <c r="I127" s="457"/>
      <c r="J127" s="457"/>
      <c r="K127" s="457"/>
      <c r="L127" s="457"/>
      <c r="M127" s="457"/>
      <c r="N127" s="457"/>
      <c r="O127" s="457"/>
      <c r="P127" s="457"/>
      <c r="Q127" s="457"/>
      <c r="R127" s="457"/>
      <c r="S127" s="457"/>
      <c r="T127" s="457"/>
      <c r="U127" s="457"/>
      <c r="V127" s="457"/>
      <c r="W127" s="458"/>
      <c r="Y127" s="121"/>
    </row>
    <row r="128" spans="1:25" x14ac:dyDescent="0.3">
      <c r="A128" s="1" t="s">
        <v>825</v>
      </c>
      <c r="B128" s="455" t="s">
        <v>103</v>
      </c>
      <c r="C128" s="425"/>
      <c r="D128" s="456"/>
      <c r="E128" s="457"/>
      <c r="F128" s="457"/>
      <c r="G128" s="457"/>
      <c r="H128" s="457"/>
      <c r="I128" s="457"/>
      <c r="J128" s="457"/>
      <c r="K128" s="457"/>
      <c r="L128" s="457"/>
      <c r="M128" s="457"/>
      <c r="N128" s="457"/>
      <c r="O128" s="457"/>
      <c r="P128" s="457"/>
      <c r="Q128" s="457"/>
      <c r="R128" s="457"/>
      <c r="S128" s="457"/>
      <c r="T128" s="457"/>
      <c r="U128" s="457"/>
      <c r="V128" s="457"/>
      <c r="W128" s="458"/>
      <c r="Y128" s="121"/>
    </row>
    <row r="129" spans="1:25" x14ac:dyDescent="0.3">
      <c r="A129" s="1" t="s">
        <v>826</v>
      </c>
      <c r="B129" s="455" t="s">
        <v>104</v>
      </c>
      <c r="C129" s="425"/>
      <c r="D129" s="456"/>
      <c r="E129" s="457"/>
      <c r="F129" s="457"/>
      <c r="G129" s="457"/>
      <c r="H129" s="457"/>
      <c r="I129" s="457"/>
      <c r="J129" s="457"/>
      <c r="K129" s="457"/>
      <c r="L129" s="457"/>
      <c r="M129" s="457"/>
      <c r="N129" s="457"/>
      <c r="O129" s="457"/>
      <c r="P129" s="457"/>
      <c r="Q129" s="457"/>
      <c r="R129" s="457"/>
      <c r="S129" s="457"/>
      <c r="T129" s="457"/>
      <c r="U129" s="457"/>
      <c r="V129" s="457"/>
      <c r="W129" s="458"/>
      <c r="Y129" s="121"/>
    </row>
    <row r="130" spans="1:25" x14ac:dyDescent="0.3">
      <c r="A130" s="1" t="s">
        <v>827</v>
      </c>
      <c r="B130" s="455" t="s">
        <v>105</v>
      </c>
      <c r="C130" s="425"/>
      <c r="D130" s="456"/>
      <c r="E130" s="457"/>
      <c r="F130" s="457"/>
      <c r="G130" s="457"/>
      <c r="H130" s="457"/>
      <c r="I130" s="457"/>
      <c r="J130" s="457"/>
      <c r="K130" s="457"/>
      <c r="L130" s="457"/>
      <c r="M130" s="457"/>
      <c r="N130" s="457"/>
      <c r="O130" s="457"/>
      <c r="P130" s="457"/>
      <c r="Q130" s="457"/>
      <c r="R130" s="457"/>
      <c r="S130" s="457"/>
      <c r="T130" s="457"/>
      <c r="U130" s="457"/>
      <c r="V130" s="457"/>
      <c r="W130" s="458"/>
      <c r="Y130" s="121"/>
    </row>
    <row r="131" spans="1:25" x14ac:dyDescent="0.3">
      <c r="A131" s="1" t="s">
        <v>828</v>
      </c>
      <c r="B131" s="459" t="s">
        <v>401</v>
      </c>
      <c r="C131" s="460"/>
      <c r="D131" s="456"/>
      <c r="E131" s="457"/>
      <c r="F131" s="457"/>
      <c r="G131" s="457"/>
      <c r="H131" s="457"/>
      <c r="I131" s="457"/>
      <c r="J131" s="457"/>
      <c r="K131" s="457"/>
      <c r="L131" s="457"/>
      <c r="M131" s="457"/>
      <c r="N131" s="457"/>
      <c r="O131" s="457"/>
      <c r="P131" s="457"/>
      <c r="Q131" s="457"/>
      <c r="R131" s="457"/>
      <c r="S131" s="457"/>
      <c r="T131" s="457"/>
      <c r="U131" s="457"/>
      <c r="V131" s="457"/>
      <c r="W131" s="458"/>
      <c r="Y131" s="121"/>
    </row>
    <row r="132" spans="1:25" x14ac:dyDescent="0.3">
      <c r="A132" s="1" t="s">
        <v>829</v>
      </c>
      <c r="B132" s="449" t="s">
        <v>402</v>
      </c>
      <c r="C132" s="461"/>
      <c r="D132" s="456"/>
      <c r="E132" s="457"/>
      <c r="F132" s="457"/>
      <c r="G132" s="457"/>
      <c r="H132" s="457"/>
      <c r="I132" s="457"/>
      <c r="J132" s="457"/>
      <c r="K132" s="457"/>
      <c r="L132" s="457"/>
      <c r="M132" s="457"/>
      <c r="N132" s="457"/>
      <c r="O132" s="457"/>
      <c r="P132" s="457"/>
      <c r="Q132" s="457"/>
      <c r="R132" s="457"/>
      <c r="S132" s="457"/>
      <c r="T132" s="457"/>
      <c r="U132" s="457"/>
      <c r="V132" s="457"/>
      <c r="W132" s="458"/>
      <c r="Y132" s="121"/>
    </row>
    <row r="133" spans="1:25" x14ac:dyDescent="0.3">
      <c r="A133" s="1" t="s">
        <v>830</v>
      </c>
      <c r="B133" s="450" t="s">
        <v>160</v>
      </c>
      <c r="C133" s="438">
        <f>SUM(C125:C130)</f>
        <v>0</v>
      </c>
      <c r="D133" s="456"/>
      <c r="E133" s="457"/>
      <c r="F133" s="457"/>
      <c r="G133" s="457"/>
      <c r="H133" s="457"/>
      <c r="I133" s="457"/>
      <c r="J133" s="457"/>
      <c r="K133" s="457"/>
      <c r="L133" s="457"/>
      <c r="M133" s="457"/>
      <c r="N133" s="457"/>
      <c r="O133" s="457"/>
      <c r="P133" s="457"/>
      <c r="Q133" s="457"/>
      <c r="R133" s="457"/>
      <c r="S133" s="457"/>
      <c r="T133" s="457"/>
      <c r="U133" s="457"/>
      <c r="V133" s="457"/>
      <c r="W133" s="458"/>
      <c r="Y133" s="121"/>
    </row>
    <row r="134" spans="1:25" x14ac:dyDescent="0.3">
      <c r="A134" s="1" t="s">
        <v>831</v>
      </c>
      <c r="B134" s="216" t="s">
        <v>1104</v>
      </c>
      <c r="C134" s="201" t="str">
        <f>IF(C123=C133,"Gerai","Klaida")</f>
        <v>Gerai</v>
      </c>
      <c r="D134" s="462"/>
      <c r="E134" s="463"/>
      <c r="F134" s="463"/>
      <c r="G134" s="463"/>
      <c r="H134" s="463"/>
      <c r="I134" s="463"/>
      <c r="J134" s="463"/>
      <c r="K134" s="463"/>
      <c r="L134" s="463"/>
      <c r="M134" s="463"/>
      <c r="N134" s="463"/>
      <c r="O134" s="463"/>
      <c r="P134" s="463"/>
      <c r="Q134" s="463"/>
      <c r="R134" s="463"/>
      <c r="S134" s="463"/>
      <c r="T134" s="463"/>
      <c r="U134" s="463"/>
      <c r="V134" s="463"/>
      <c r="W134" s="464"/>
      <c r="Y134" s="121"/>
    </row>
    <row r="135" spans="1:25" x14ac:dyDescent="0.3">
      <c r="A135" s="1" t="s">
        <v>832</v>
      </c>
      <c r="B135" s="1"/>
      <c r="Y135" s="121"/>
    </row>
    <row r="136" spans="1:25" ht="21" x14ac:dyDescent="0.3">
      <c r="A136" s="1" t="s">
        <v>833</v>
      </c>
      <c r="B136" s="440" t="s">
        <v>413</v>
      </c>
      <c r="C136" s="441" t="str">
        <f>'6'!B38</f>
        <v>KAZL-P.4</v>
      </c>
      <c r="D136" s="442" t="s">
        <v>0</v>
      </c>
      <c r="E136" s="442" t="s">
        <v>1</v>
      </c>
      <c r="F136" s="442" t="s">
        <v>2</v>
      </c>
      <c r="G136" s="442" t="s">
        <v>3</v>
      </c>
      <c r="H136" s="442" t="s">
        <v>4</v>
      </c>
      <c r="I136" s="442" t="s">
        <v>5</v>
      </c>
      <c r="J136" s="442" t="s">
        <v>6</v>
      </c>
      <c r="K136" s="442" t="s">
        <v>7</v>
      </c>
      <c r="L136" s="442" t="s">
        <v>8</v>
      </c>
      <c r="M136" s="442" t="s">
        <v>9</v>
      </c>
      <c r="N136" s="442" t="s">
        <v>43</v>
      </c>
      <c r="O136" s="442" t="s">
        <v>44</v>
      </c>
      <c r="P136" s="442" t="s">
        <v>45</v>
      </c>
      <c r="Q136" s="442" t="s">
        <v>46</v>
      </c>
      <c r="R136" s="442" t="s">
        <v>47</v>
      </c>
      <c r="S136" s="442" t="s">
        <v>48</v>
      </c>
      <c r="T136" s="442" t="s">
        <v>49</v>
      </c>
      <c r="U136" s="442" t="s">
        <v>50</v>
      </c>
      <c r="V136" s="442" t="s">
        <v>51</v>
      </c>
      <c r="W136" s="443" t="s">
        <v>52</v>
      </c>
      <c r="Y136" s="121"/>
    </row>
    <row r="137" spans="1:25" x14ac:dyDescent="0.3">
      <c r="A137" s="1" t="s">
        <v>834</v>
      </c>
      <c r="B137" s="444"/>
      <c r="C137" s="445" t="s">
        <v>160</v>
      </c>
      <c r="D137" s="446"/>
      <c r="E137" s="446"/>
      <c r="F137" s="446"/>
      <c r="G137" s="446"/>
      <c r="H137" s="446"/>
      <c r="I137" s="446"/>
      <c r="J137" s="446"/>
      <c r="K137" s="446"/>
      <c r="L137" s="446"/>
      <c r="M137" s="446"/>
      <c r="N137" s="446"/>
      <c r="O137" s="446"/>
      <c r="P137" s="446"/>
      <c r="Q137" s="446"/>
      <c r="R137" s="446"/>
      <c r="S137" s="446"/>
      <c r="T137" s="446"/>
      <c r="U137" s="446"/>
      <c r="V137" s="446"/>
      <c r="W137" s="447"/>
      <c r="Y137" s="121"/>
    </row>
    <row r="138" spans="1:25" x14ac:dyDescent="0.3">
      <c r="A138" s="1" t="s">
        <v>835</v>
      </c>
      <c r="B138" s="448" t="str">
        <f>$B$8</f>
        <v>Ar rodiklis taikomas VPS priemonei?</v>
      </c>
      <c r="C138" s="131">
        <f>COUNTIFS(D138:W138,"taip")</f>
        <v>0</v>
      </c>
      <c r="D138" s="410" t="str">
        <f>HLOOKUP(D$6,'10'!D$6:D$70,$Y138,FALSE)</f>
        <v>Ne</v>
      </c>
      <c r="E138" s="410" t="str">
        <f>HLOOKUP(E$6,'10'!E$6:E$70,$Y138,FALSE)</f>
        <v>Ne</v>
      </c>
      <c r="F138" s="410" t="str">
        <f>HLOOKUP(F$6,'10'!F$6:F$70,$Y138,FALSE)</f>
        <v>Ne</v>
      </c>
      <c r="G138" s="410" t="str">
        <f>HLOOKUP(G$6,'10'!G$6:G$70,$Y138,FALSE)</f>
        <v>Ne</v>
      </c>
      <c r="H138" s="410" t="str">
        <f>HLOOKUP(H$6,'10'!H$6:H$70,$Y138,FALSE)</f>
        <v>Ne</v>
      </c>
      <c r="I138" s="410" t="str">
        <f>HLOOKUP(I$6,'10'!I$6:I$70,$Y138,FALSE)</f>
        <v>Ne</v>
      </c>
      <c r="J138" s="410" t="str">
        <f>HLOOKUP(J$6,'10'!J$6:J$70,$Y138,FALSE)</f>
        <v>Ne</v>
      </c>
      <c r="K138" s="410" t="str">
        <f>HLOOKUP(K$6,'10'!K$6:K$70,$Y138,FALSE)</f>
        <v>Ne</v>
      </c>
      <c r="L138" s="410" t="str">
        <f>HLOOKUP(L$6,'10'!L$6:L$70,$Y138,FALSE)</f>
        <v>Ne</v>
      </c>
      <c r="M138" s="410" t="str">
        <f>HLOOKUP(M$6,'10'!M$6:M$70,$Y138,FALSE)</f>
        <v>Ne</v>
      </c>
      <c r="N138" s="410" t="str">
        <f>HLOOKUP(N$6,'10'!N$6:N$70,$Y138,FALSE)</f>
        <v>Ne</v>
      </c>
      <c r="O138" s="410" t="str">
        <f>HLOOKUP(O$6,'10'!O$6:O$70,$Y138,FALSE)</f>
        <v>Ne</v>
      </c>
      <c r="P138" s="410" t="str">
        <f>HLOOKUP(P$6,'10'!P$6:P$70,$Y138,FALSE)</f>
        <v>Ne</v>
      </c>
      <c r="Q138" s="410" t="str">
        <f>HLOOKUP(Q$6,'10'!Q$6:Q$70,$Y138,FALSE)</f>
        <v>Ne</v>
      </c>
      <c r="R138" s="410" t="str">
        <f>HLOOKUP(R$6,'10'!R$6:R$70,$Y138,FALSE)</f>
        <v>Ne</v>
      </c>
      <c r="S138" s="410" t="str">
        <f>HLOOKUP(S$6,'10'!S$6:S$70,$Y138,FALSE)</f>
        <v>Ne</v>
      </c>
      <c r="T138" s="410" t="str">
        <f>HLOOKUP(T$6,'10'!T$6:T$70,$Y138,FALSE)</f>
        <v>Ne</v>
      </c>
      <c r="U138" s="410" t="str">
        <f>HLOOKUP(U$6,'10'!U$6:U$70,$Y138,FALSE)</f>
        <v>Ne</v>
      </c>
      <c r="V138" s="410" t="str">
        <f>HLOOKUP(V$6,'10'!V$6:V$70,$Y138,FALSE)</f>
        <v>Ne</v>
      </c>
      <c r="W138" s="411" t="str">
        <f>HLOOKUP(W$6,'10'!W$6:W$70,$Y138,FALSE)</f>
        <v>Ne</v>
      </c>
      <c r="Y138" s="121">
        <v>59</v>
      </c>
    </row>
    <row r="139" spans="1:25" x14ac:dyDescent="0.3">
      <c r="A139" s="1" t="s">
        <v>836</v>
      </c>
      <c r="B139" s="449" t="str">
        <f>$B$9</f>
        <v>Kiekybinis tikslas iki 2029 m.</v>
      </c>
      <c r="C139" s="412">
        <f>SUM(D139:W139)</f>
        <v>0</v>
      </c>
      <c r="D139" s="439"/>
      <c r="E139" s="435"/>
      <c r="F139" s="435"/>
      <c r="G139" s="435"/>
      <c r="H139" s="435"/>
      <c r="I139" s="435"/>
      <c r="J139" s="435"/>
      <c r="K139" s="435"/>
      <c r="L139" s="435"/>
      <c r="M139" s="435"/>
      <c r="N139" s="435"/>
      <c r="O139" s="435"/>
      <c r="P139" s="435"/>
      <c r="Q139" s="435"/>
      <c r="R139" s="435"/>
      <c r="S139" s="435"/>
      <c r="T139" s="435"/>
      <c r="U139" s="435"/>
      <c r="V139" s="435"/>
      <c r="W139" s="436"/>
      <c r="Y139" s="121"/>
    </row>
    <row r="140" spans="1:25" x14ac:dyDescent="0.3">
      <c r="A140" s="1" t="s">
        <v>837</v>
      </c>
      <c r="B140" s="450" t="s">
        <v>241</v>
      </c>
      <c r="C140" s="451"/>
      <c r="D140" s="452"/>
      <c r="E140" s="453"/>
      <c r="F140" s="453"/>
      <c r="G140" s="453"/>
      <c r="H140" s="453"/>
      <c r="I140" s="453"/>
      <c r="J140" s="453"/>
      <c r="K140" s="453"/>
      <c r="L140" s="453"/>
      <c r="M140" s="453"/>
      <c r="N140" s="453"/>
      <c r="O140" s="453"/>
      <c r="P140" s="453"/>
      <c r="Q140" s="453"/>
      <c r="R140" s="453"/>
      <c r="S140" s="453"/>
      <c r="T140" s="453"/>
      <c r="U140" s="453"/>
      <c r="V140" s="453"/>
      <c r="W140" s="454"/>
      <c r="Y140" s="121"/>
    </row>
    <row r="141" spans="1:25" x14ac:dyDescent="0.3">
      <c r="A141" s="1" t="s">
        <v>838</v>
      </c>
      <c r="B141" s="455" t="s">
        <v>100</v>
      </c>
      <c r="C141" s="425"/>
      <c r="D141" s="456"/>
      <c r="E141" s="457"/>
      <c r="F141" s="457"/>
      <c r="G141" s="457"/>
      <c r="H141" s="457"/>
      <c r="I141" s="457"/>
      <c r="J141" s="457"/>
      <c r="K141" s="457"/>
      <c r="L141" s="457"/>
      <c r="M141" s="457"/>
      <c r="N141" s="457"/>
      <c r="O141" s="457"/>
      <c r="P141" s="457"/>
      <c r="Q141" s="457"/>
      <c r="R141" s="457"/>
      <c r="S141" s="457"/>
      <c r="T141" s="457"/>
      <c r="U141" s="457"/>
      <c r="V141" s="457"/>
      <c r="W141" s="458"/>
      <c r="Y141" s="121"/>
    </row>
    <row r="142" spans="1:25" x14ac:dyDescent="0.3">
      <c r="A142" s="1" t="s">
        <v>839</v>
      </c>
      <c r="B142" s="455" t="s">
        <v>101</v>
      </c>
      <c r="C142" s="425"/>
      <c r="D142" s="456"/>
      <c r="E142" s="457"/>
      <c r="F142" s="457"/>
      <c r="G142" s="457"/>
      <c r="H142" s="457"/>
      <c r="I142" s="457"/>
      <c r="J142" s="457"/>
      <c r="K142" s="457"/>
      <c r="L142" s="457"/>
      <c r="M142" s="457"/>
      <c r="N142" s="457"/>
      <c r="O142" s="457"/>
      <c r="P142" s="457"/>
      <c r="Q142" s="457"/>
      <c r="R142" s="457"/>
      <c r="S142" s="457"/>
      <c r="T142" s="457"/>
      <c r="U142" s="457"/>
      <c r="V142" s="457"/>
      <c r="W142" s="458"/>
      <c r="Y142" s="121"/>
    </row>
    <row r="143" spans="1:25" x14ac:dyDescent="0.3">
      <c r="A143" s="1" t="s">
        <v>840</v>
      </c>
      <c r="B143" s="455" t="s">
        <v>102</v>
      </c>
      <c r="C143" s="425"/>
      <c r="D143" s="456"/>
      <c r="E143" s="457"/>
      <c r="F143" s="457"/>
      <c r="G143" s="457"/>
      <c r="H143" s="457"/>
      <c r="I143" s="457"/>
      <c r="J143" s="457"/>
      <c r="K143" s="457"/>
      <c r="L143" s="457"/>
      <c r="M143" s="457"/>
      <c r="N143" s="457"/>
      <c r="O143" s="457"/>
      <c r="P143" s="457"/>
      <c r="Q143" s="457"/>
      <c r="R143" s="457"/>
      <c r="S143" s="457"/>
      <c r="T143" s="457"/>
      <c r="U143" s="457"/>
      <c r="V143" s="457"/>
      <c r="W143" s="458"/>
      <c r="Y143" s="121"/>
    </row>
    <row r="144" spans="1:25" x14ac:dyDescent="0.3">
      <c r="A144" s="1" t="s">
        <v>841</v>
      </c>
      <c r="B144" s="455" t="s">
        <v>103</v>
      </c>
      <c r="C144" s="425"/>
      <c r="D144" s="456"/>
      <c r="E144" s="457"/>
      <c r="F144" s="457"/>
      <c r="G144" s="457"/>
      <c r="H144" s="457"/>
      <c r="I144" s="457"/>
      <c r="J144" s="457"/>
      <c r="K144" s="457"/>
      <c r="L144" s="457"/>
      <c r="M144" s="457"/>
      <c r="N144" s="457"/>
      <c r="O144" s="457"/>
      <c r="P144" s="457"/>
      <c r="Q144" s="457"/>
      <c r="R144" s="457"/>
      <c r="S144" s="457"/>
      <c r="T144" s="457"/>
      <c r="U144" s="457"/>
      <c r="V144" s="457"/>
      <c r="W144" s="458"/>
      <c r="Y144" s="121"/>
    </row>
    <row r="145" spans="1:25" x14ac:dyDescent="0.3">
      <c r="A145" s="1" t="s">
        <v>842</v>
      </c>
      <c r="B145" s="455" t="s">
        <v>104</v>
      </c>
      <c r="C145" s="425"/>
      <c r="D145" s="456"/>
      <c r="E145" s="457"/>
      <c r="F145" s="457"/>
      <c r="G145" s="457"/>
      <c r="H145" s="457"/>
      <c r="I145" s="457"/>
      <c r="J145" s="457"/>
      <c r="K145" s="457"/>
      <c r="L145" s="457"/>
      <c r="M145" s="457"/>
      <c r="N145" s="457"/>
      <c r="O145" s="457"/>
      <c r="P145" s="457"/>
      <c r="Q145" s="457"/>
      <c r="R145" s="457"/>
      <c r="S145" s="457"/>
      <c r="T145" s="457"/>
      <c r="U145" s="457"/>
      <c r="V145" s="457"/>
      <c r="W145" s="458"/>
      <c r="Y145" s="121"/>
    </row>
    <row r="146" spans="1:25" x14ac:dyDescent="0.3">
      <c r="A146" s="1" t="s">
        <v>843</v>
      </c>
      <c r="B146" s="455" t="s">
        <v>105</v>
      </c>
      <c r="C146" s="425"/>
      <c r="D146" s="456"/>
      <c r="E146" s="457"/>
      <c r="F146" s="457"/>
      <c r="G146" s="457"/>
      <c r="H146" s="457"/>
      <c r="I146" s="457"/>
      <c r="J146" s="457"/>
      <c r="K146" s="457"/>
      <c r="L146" s="457"/>
      <c r="M146" s="457"/>
      <c r="N146" s="457"/>
      <c r="O146" s="457"/>
      <c r="P146" s="457"/>
      <c r="Q146" s="457"/>
      <c r="R146" s="457"/>
      <c r="S146" s="457"/>
      <c r="T146" s="457"/>
      <c r="U146" s="457"/>
      <c r="V146" s="457"/>
      <c r="W146" s="458"/>
      <c r="Y146" s="121"/>
    </row>
    <row r="147" spans="1:25" x14ac:dyDescent="0.3">
      <c r="A147" s="1" t="s">
        <v>844</v>
      </c>
      <c r="B147" s="459" t="s">
        <v>401</v>
      </c>
      <c r="C147" s="460"/>
      <c r="D147" s="456"/>
      <c r="E147" s="457"/>
      <c r="F147" s="457"/>
      <c r="G147" s="457"/>
      <c r="H147" s="457"/>
      <c r="I147" s="457"/>
      <c r="J147" s="457"/>
      <c r="K147" s="457"/>
      <c r="L147" s="457"/>
      <c r="M147" s="457"/>
      <c r="N147" s="457"/>
      <c r="O147" s="457"/>
      <c r="P147" s="457"/>
      <c r="Q147" s="457"/>
      <c r="R147" s="457"/>
      <c r="S147" s="457"/>
      <c r="T147" s="457"/>
      <c r="U147" s="457"/>
      <c r="V147" s="457"/>
      <c r="W147" s="458"/>
      <c r="Y147" s="121"/>
    </row>
    <row r="148" spans="1:25" x14ac:dyDescent="0.3">
      <c r="A148" s="1" t="s">
        <v>845</v>
      </c>
      <c r="B148" s="449" t="s">
        <v>402</v>
      </c>
      <c r="C148" s="461"/>
      <c r="D148" s="456"/>
      <c r="E148" s="457"/>
      <c r="F148" s="457"/>
      <c r="G148" s="457"/>
      <c r="H148" s="457"/>
      <c r="I148" s="457"/>
      <c r="J148" s="457"/>
      <c r="K148" s="457"/>
      <c r="L148" s="457"/>
      <c r="M148" s="457"/>
      <c r="N148" s="457"/>
      <c r="O148" s="457"/>
      <c r="P148" s="457"/>
      <c r="Q148" s="457"/>
      <c r="R148" s="457"/>
      <c r="S148" s="457"/>
      <c r="T148" s="457"/>
      <c r="U148" s="457"/>
      <c r="V148" s="457"/>
      <c r="W148" s="458"/>
      <c r="Y148" s="121"/>
    </row>
    <row r="149" spans="1:25" x14ac:dyDescent="0.3">
      <c r="A149" s="1" t="s">
        <v>846</v>
      </c>
      <c r="B149" s="450" t="s">
        <v>160</v>
      </c>
      <c r="C149" s="438">
        <f>SUM(C141:C146)</f>
        <v>0</v>
      </c>
      <c r="D149" s="456"/>
      <c r="E149" s="457"/>
      <c r="F149" s="457"/>
      <c r="G149" s="457"/>
      <c r="H149" s="457"/>
      <c r="I149" s="457"/>
      <c r="J149" s="457"/>
      <c r="K149" s="457"/>
      <c r="L149" s="457"/>
      <c r="M149" s="457"/>
      <c r="N149" s="457"/>
      <c r="O149" s="457"/>
      <c r="P149" s="457"/>
      <c r="Q149" s="457"/>
      <c r="R149" s="457"/>
      <c r="S149" s="457"/>
      <c r="T149" s="457"/>
      <c r="U149" s="457"/>
      <c r="V149" s="457"/>
      <c r="W149" s="458"/>
      <c r="Y149" s="121"/>
    </row>
    <row r="150" spans="1:25" x14ac:dyDescent="0.3">
      <c r="A150" s="1" t="s">
        <v>847</v>
      </c>
      <c r="B150" s="216" t="s">
        <v>1104</v>
      </c>
      <c r="C150" s="201" t="str">
        <f>IF(C139=C149,"Gerai","Klaida")</f>
        <v>Gerai</v>
      </c>
      <c r="D150" s="462"/>
      <c r="E150" s="463"/>
      <c r="F150" s="463"/>
      <c r="G150" s="463"/>
      <c r="H150" s="463"/>
      <c r="I150" s="463"/>
      <c r="J150" s="463"/>
      <c r="K150" s="463"/>
      <c r="L150" s="463"/>
      <c r="M150" s="463"/>
      <c r="N150" s="463"/>
      <c r="O150" s="463"/>
      <c r="P150" s="463"/>
      <c r="Q150" s="463"/>
      <c r="R150" s="463"/>
      <c r="S150" s="463"/>
      <c r="T150" s="463"/>
      <c r="U150" s="463"/>
      <c r="V150" s="463"/>
      <c r="W150" s="464"/>
      <c r="Y150" s="121"/>
    </row>
    <row r="151" spans="1:25" x14ac:dyDescent="0.3">
      <c r="A151" s="1" t="s">
        <v>848</v>
      </c>
      <c r="B151" s="1"/>
      <c r="Y151" s="121"/>
    </row>
    <row r="152" spans="1:25" ht="21" x14ac:dyDescent="0.3">
      <c r="A152" s="1" t="s">
        <v>849</v>
      </c>
      <c r="B152" s="440" t="s">
        <v>414</v>
      </c>
      <c r="C152" s="441" t="str">
        <f>'6'!B39</f>
        <v>KAZL-P.5</v>
      </c>
      <c r="D152" s="442" t="s">
        <v>0</v>
      </c>
      <c r="E152" s="442" t="s">
        <v>1</v>
      </c>
      <c r="F152" s="442" t="s">
        <v>2</v>
      </c>
      <c r="G152" s="442" t="s">
        <v>3</v>
      </c>
      <c r="H152" s="442" t="s">
        <v>4</v>
      </c>
      <c r="I152" s="442" t="s">
        <v>5</v>
      </c>
      <c r="J152" s="442" t="s">
        <v>6</v>
      </c>
      <c r="K152" s="442" t="s">
        <v>7</v>
      </c>
      <c r="L152" s="442" t="s">
        <v>8</v>
      </c>
      <c r="M152" s="442" t="s">
        <v>9</v>
      </c>
      <c r="N152" s="442" t="s">
        <v>43</v>
      </c>
      <c r="O152" s="442" t="s">
        <v>44</v>
      </c>
      <c r="P152" s="442" t="s">
        <v>45</v>
      </c>
      <c r="Q152" s="442" t="s">
        <v>46</v>
      </c>
      <c r="R152" s="442" t="s">
        <v>47</v>
      </c>
      <c r="S152" s="442" t="s">
        <v>48</v>
      </c>
      <c r="T152" s="442" t="s">
        <v>49</v>
      </c>
      <c r="U152" s="442" t="s">
        <v>50</v>
      </c>
      <c r="V152" s="442" t="s">
        <v>51</v>
      </c>
      <c r="W152" s="443" t="s">
        <v>52</v>
      </c>
      <c r="Y152" s="121"/>
    </row>
    <row r="153" spans="1:25" x14ac:dyDescent="0.3">
      <c r="A153" s="1" t="s">
        <v>850</v>
      </c>
      <c r="B153" s="444"/>
      <c r="C153" s="445" t="s">
        <v>160</v>
      </c>
      <c r="D153" s="446"/>
      <c r="E153" s="446"/>
      <c r="F153" s="446"/>
      <c r="G153" s="446"/>
      <c r="H153" s="446"/>
      <c r="I153" s="446"/>
      <c r="J153" s="446"/>
      <c r="K153" s="446"/>
      <c r="L153" s="446"/>
      <c r="M153" s="446"/>
      <c r="N153" s="446"/>
      <c r="O153" s="446"/>
      <c r="P153" s="446"/>
      <c r="Q153" s="446"/>
      <c r="R153" s="446"/>
      <c r="S153" s="446"/>
      <c r="T153" s="446"/>
      <c r="U153" s="446"/>
      <c r="V153" s="446"/>
      <c r="W153" s="447"/>
      <c r="Y153" s="121"/>
    </row>
    <row r="154" spans="1:25" x14ac:dyDescent="0.3">
      <c r="A154" s="1" t="s">
        <v>851</v>
      </c>
      <c r="B154" s="448" t="str">
        <f>$B$8</f>
        <v>Ar rodiklis taikomas VPS priemonei?</v>
      </c>
      <c r="C154" s="131">
        <f>COUNTIFS(D154:W154,"taip")</f>
        <v>0</v>
      </c>
      <c r="D154" s="410" t="str">
        <f>HLOOKUP(D$6,'10'!D$6:D$70,$Y154,FALSE)</f>
        <v>Ne</v>
      </c>
      <c r="E154" s="410" t="str">
        <f>HLOOKUP(E$6,'10'!E$6:E$70,$Y154,FALSE)</f>
        <v>Ne</v>
      </c>
      <c r="F154" s="410" t="str">
        <f>HLOOKUP(F$6,'10'!F$6:F$70,$Y154,FALSE)</f>
        <v>Ne</v>
      </c>
      <c r="G154" s="410" t="str">
        <f>HLOOKUP(G$6,'10'!G$6:G$70,$Y154,FALSE)</f>
        <v>Ne</v>
      </c>
      <c r="H154" s="410" t="str">
        <f>HLOOKUP(H$6,'10'!H$6:H$70,$Y154,FALSE)</f>
        <v>Ne</v>
      </c>
      <c r="I154" s="410" t="str">
        <f>HLOOKUP(I$6,'10'!I$6:I$70,$Y154,FALSE)</f>
        <v>Ne</v>
      </c>
      <c r="J154" s="410" t="str">
        <f>HLOOKUP(J$6,'10'!J$6:J$70,$Y154,FALSE)</f>
        <v>Ne</v>
      </c>
      <c r="K154" s="410" t="str">
        <f>HLOOKUP(K$6,'10'!K$6:K$70,$Y154,FALSE)</f>
        <v>Ne</v>
      </c>
      <c r="L154" s="410" t="str">
        <f>HLOOKUP(L$6,'10'!L$6:L$70,$Y154,FALSE)</f>
        <v>Ne</v>
      </c>
      <c r="M154" s="410" t="str">
        <f>HLOOKUP(M$6,'10'!M$6:M$70,$Y154,FALSE)</f>
        <v>Ne</v>
      </c>
      <c r="N154" s="410" t="str">
        <f>HLOOKUP(N$6,'10'!N$6:N$70,$Y154,FALSE)</f>
        <v>Ne</v>
      </c>
      <c r="O154" s="410" t="str">
        <f>HLOOKUP(O$6,'10'!O$6:O$70,$Y154,FALSE)</f>
        <v>Ne</v>
      </c>
      <c r="P154" s="410" t="str">
        <f>HLOOKUP(P$6,'10'!P$6:P$70,$Y154,FALSE)</f>
        <v>Ne</v>
      </c>
      <c r="Q154" s="410" t="str">
        <f>HLOOKUP(Q$6,'10'!Q$6:Q$70,$Y154,FALSE)</f>
        <v>Ne</v>
      </c>
      <c r="R154" s="410" t="str">
        <f>HLOOKUP(R$6,'10'!R$6:R$70,$Y154,FALSE)</f>
        <v>Ne</v>
      </c>
      <c r="S154" s="410" t="str">
        <f>HLOOKUP(S$6,'10'!S$6:S$70,$Y154,FALSE)</f>
        <v>Ne</v>
      </c>
      <c r="T154" s="410" t="str">
        <f>HLOOKUP(T$6,'10'!T$6:T$70,$Y154,FALSE)</f>
        <v>Ne</v>
      </c>
      <c r="U154" s="410" t="str">
        <f>HLOOKUP(U$6,'10'!U$6:U$70,$Y154,FALSE)</f>
        <v>Ne</v>
      </c>
      <c r="V154" s="410" t="str">
        <f>HLOOKUP(V$6,'10'!V$6:V$70,$Y154,FALSE)</f>
        <v>Ne</v>
      </c>
      <c r="W154" s="411" t="str">
        <f>HLOOKUP(W$6,'10'!W$6:W$70,$Y154,FALSE)</f>
        <v>Ne</v>
      </c>
      <c r="Y154" s="121">
        <v>60</v>
      </c>
    </row>
    <row r="155" spans="1:25" x14ac:dyDescent="0.3">
      <c r="A155" s="1" t="s">
        <v>852</v>
      </c>
      <c r="B155" s="449" t="str">
        <f>$B$9</f>
        <v>Kiekybinis tikslas iki 2029 m.</v>
      </c>
      <c r="C155" s="412">
        <f>SUM(D155:W155)</f>
        <v>0</v>
      </c>
      <c r="D155" s="439"/>
      <c r="E155" s="435"/>
      <c r="F155" s="435"/>
      <c r="G155" s="435"/>
      <c r="H155" s="435"/>
      <c r="I155" s="435"/>
      <c r="J155" s="435"/>
      <c r="K155" s="435"/>
      <c r="L155" s="435"/>
      <c r="M155" s="435"/>
      <c r="N155" s="435"/>
      <c r="O155" s="435"/>
      <c r="P155" s="435"/>
      <c r="Q155" s="435"/>
      <c r="R155" s="435"/>
      <c r="S155" s="435"/>
      <c r="T155" s="435"/>
      <c r="U155" s="435"/>
      <c r="V155" s="435"/>
      <c r="W155" s="436"/>
      <c r="Y155" s="121"/>
    </row>
    <row r="156" spans="1:25" x14ac:dyDescent="0.3">
      <c r="A156" s="1" t="s">
        <v>853</v>
      </c>
      <c r="B156" s="450" t="s">
        <v>241</v>
      </c>
      <c r="C156" s="451"/>
      <c r="D156" s="452"/>
      <c r="E156" s="453"/>
      <c r="F156" s="453"/>
      <c r="G156" s="453"/>
      <c r="H156" s="453"/>
      <c r="I156" s="453"/>
      <c r="J156" s="453"/>
      <c r="K156" s="453"/>
      <c r="L156" s="453"/>
      <c r="M156" s="453"/>
      <c r="N156" s="453"/>
      <c r="O156" s="453"/>
      <c r="P156" s="453"/>
      <c r="Q156" s="453"/>
      <c r="R156" s="453"/>
      <c r="S156" s="453"/>
      <c r="T156" s="453"/>
      <c r="U156" s="453"/>
      <c r="V156" s="453"/>
      <c r="W156" s="454"/>
      <c r="Y156" s="121"/>
    </row>
    <row r="157" spans="1:25" x14ac:dyDescent="0.3">
      <c r="A157" s="1" t="s">
        <v>854</v>
      </c>
      <c r="B157" s="455" t="s">
        <v>100</v>
      </c>
      <c r="C157" s="425"/>
      <c r="D157" s="456"/>
      <c r="E157" s="457"/>
      <c r="F157" s="457"/>
      <c r="G157" s="457"/>
      <c r="H157" s="457"/>
      <c r="I157" s="457"/>
      <c r="J157" s="457"/>
      <c r="K157" s="457"/>
      <c r="L157" s="457"/>
      <c r="M157" s="457"/>
      <c r="N157" s="457"/>
      <c r="O157" s="457"/>
      <c r="P157" s="457"/>
      <c r="Q157" s="457"/>
      <c r="R157" s="457"/>
      <c r="S157" s="457"/>
      <c r="T157" s="457"/>
      <c r="U157" s="457"/>
      <c r="V157" s="457"/>
      <c r="W157" s="458"/>
      <c r="Y157" s="121"/>
    </row>
    <row r="158" spans="1:25" x14ac:dyDescent="0.3">
      <c r="A158" s="1" t="s">
        <v>855</v>
      </c>
      <c r="B158" s="455" t="s">
        <v>101</v>
      </c>
      <c r="C158" s="425"/>
      <c r="D158" s="456"/>
      <c r="E158" s="457"/>
      <c r="F158" s="457"/>
      <c r="G158" s="457"/>
      <c r="H158" s="457"/>
      <c r="I158" s="457"/>
      <c r="J158" s="457"/>
      <c r="K158" s="457"/>
      <c r="L158" s="457"/>
      <c r="M158" s="457"/>
      <c r="N158" s="457"/>
      <c r="O158" s="457"/>
      <c r="P158" s="457"/>
      <c r="Q158" s="457"/>
      <c r="R158" s="457"/>
      <c r="S158" s="457"/>
      <c r="T158" s="457"/>
      <c r="U158" s="457"/>
      <c r="V158" s="457"/>
      <c r="W158" s="458"/>
      <c r="Y158" s="121"/>
    </row>
    <row r="159" spans="1:25" x14ac:dyDescent="0.3">
      <c r="A159" s="1" t="s">
        <v>856</v>
      </c>
      <c r="B159" s="455" t="s">
        <v>102</v>
      </c>
      <c r="C159" s="425"/>
      <c r="D159" s="456"/>
      <c r="E159" s="457"/>
      <c r="F159" s="457"/>
      <c r="G159" s="457"/>
      <c r="H159" s="457"/>
      <c r="I159" s="457"/>
      <c r="J159" s="457"/>
      <c r="K159" s="457"/>
      <c r="L159" s="457"/>
      <c r="M159" s="457"/>
      <c r="N159" s="457"/>
      <c r="O159" s="457"/>
      <c r="P159" s="457"/>
      <c r="Q159" s="457"/>
      <c r="R159" s="457"/>
      <c r="S159" s="457"/>
      <c r="T159" s="457"/>
      <c r="U159" s="457"/>
      <c r="V159" s="457"/>
      <c r="W159" s="458"/>
      <c r="Y159" s="121"/>
    </row>
    <row r="160" spans="1:25" x14ac:dyDescent="0.3">
      <c r="A160" s="1" t="s">
        <v>857</v>
      </c>
      <c r="B160" s="455" t="s">
        <v>103</v>
      </c>
      <c r="C160" s="425"/>
      <c r="D160" s="456"/>
      <c r="E160" s="457"/>
      <c r="F160" s="457"/>
      <c r="G160" s="457"/>
      <c r="H160" s="457"/>
      <c r="I160" s="457"/>
      <c r="J160" s="457"/>
      <c r="K160" s="457"/>
      <c r="L160" s="457"/>
      <c r="M160" s="457"/>
      <c r="N160" s="457"/>
      <c r="O160" s="457"/>
      <c r="P160" s="457"/>
      <c r="Q160" s="457"/>
      <c r="R160" s="457"/>
      <c r="S160" s="457"/>
      <c r="T160" s="457"/>
      <c r="U160" s="457"/>
      <c r="V160" s="457"/>
      <c r="W160" s="458"/>
      <c r="Y160" s="121"/>
    </row>
    <row r="161" spans="1:25" x14ac:dyDescent="0.3">
      <c r="A161" s="1" t="s">
        <v>858</v>
      </c>
      <c r="B161" s="455" t="s">
        <v>104</v>
      </c>
      <c r="C161" s="425"/>
      <c r="D161" s="456"/>
      <c r="E161" s="457"/>
      <c r="F161" s="457"/>
      <c r="G161" s="457"/>
      <c r="H161" s="457"/>
      <c r="I161" s="457"/>
      <c r="J161" s="457"/>
      <c r="K161" s="457"/>
      <c r="L161" s="457"/>
      <c r="M161" s="457"/>
      <c r="N161" s="457"/>
      <c r="O161" s="457"/>
      <c r="P161" s="457"/>
      <c r="Q161" s="457"/>
      <c r="R161" s="457"/>
      <c r="S161" s="457"/>
      <c r="T161" s="457"/>
      <c r="U161" s="457"/>
      <c r="V161" s="457"/>
      <c r="W161" s="458"/>
      <c r="Y161" s="121"/>
    </row>
    <row r="162" spans="1:25" x14ac:dyDescent="0.3">
      <c r="A162" s="1" t="s">
        <v>859</v>
      </c>
      <c r="B162" s="455" t="s">
        <v>105</v>
      </c>
      <c r="C162" s="425"/>
      <c r="D162" s="456"/>
      <c r="E162" s="457"/>
      <c r="F162" s="457"/>
      <c r="G162" s="457"/>
      <c r="H162" s="457"/>
      <c r="I162" s="457"/>
      <c r="J162" s="457"/>
      <c r="K162" s="457"/>
      <c r="L162" s="457"/>
      <c r="M162" s="457"/>
      <c r="N162" s="457"/>
      <c r="O162" s="457"/>
      <c r="P162" s="457"/>
      <c r="Q162" s="457"/>
      <c r="R162" s="457"/>
      <c r="S162" s="457"/>
      <c r="T162" s="457"/>
      <c r="U162" s="457"/>
      <c r="V162" s="457"/>
      <c r="W162" s="458"/>
      <c r="Y162" s="121"/>
    </row>
    <row r="163" spans="1:25" x14ac:dyDescent="0.3">
      <c r="A163" s="1" t="s">
        <v>860</v>
      </c>
      <c r="B163" s="459" t="s">
        <v>401</v>
      </c>
      <c r="C163" s="460"/>
      <c r="D163" s="456"/>
      <c r="E163" s="457"/>
      <c r="F163" s="457"/>
      <c r="G163" s="457"/>
      <c r="H163" s="457"/>
      <c r="I163" s="457"/>
      <c r="J163" s="457"/>
      <c r="K163" s="457"/>
      <c r="L163" s="457"/>
      <c r="M163" s="457"/>
      <c r="N163" s="457"/>
      <c r="O163" s="457"/>
      <c r="P163" s="457"/>
      <c r="Q163" s="457"/>
      <c r="R163" s="457"/>
      <c r="S163" s="457"/>
      <c r="T163" s="457"/>
      <c r="U163" s="457"/>
      <c r="V163" s="457"/>
      <c r="W163" s="458"/>
      <c r="Y163" s="121"/>
    </row>
    <row r="164" spans="1:25" x14ac:dyDescent="0.3">
      <c r="A164" s="1" t="s">
        <v>861</v>
      </c>
      <c r="B164" s="449" t="s">
        <v>402</v>
      </c>
      <c r="C164" s="461"/>
      <c r="D164" s="456"/>
      <c r="E164" s="457"/>
      <c r="F164" s="457"/>
      <c r="G164" s="457"/>
      <c r="H164" s="457"/>
      <c r="I164" s="457"/>
      <c r="J164" s="457"/>
      <c r="K164" s="457"/>
      <c r="L164" s="457"/>
      <c r="M164" s="457"/>
      <c r="N164" s="457"/>
      <c r="O164" s="457"/>
      <c r="P164" s="457"/>
      <c r="Q164" s="457"/>
      <c r="R164" s="457"/>
      <c r="S164" s="457"/>
      <c r="T164" s="457"/>
      <c r="U164" s="457"/>
      <c r="V164" s="457"/>
      <c r="W164" s="458"/>
      <c r="Y164" s="121"/>
    </row>
    <row r="165" spans="1:25" x14ac:dyDescent="0.3">
      <c r="A165" s="1" t="s">
        <v>862</v>
      </c>
      <c r="B165" s="450" t="s">
        <v>160</v>
      </c>
      <c r="C165" s="438">
        <f>SUM(C157:C162)</f>
        <v>0</v>
      </c>
      <c r="D165" s="456"/>
      <c r="E165" s="457"/>
      <c r="F165" s="457"/>
      <c r="G165" s="457"/>
      <c r="H165" s="457"/>
      <c r="I165" s="457"/>
      <c r="J165" s="457"/>
      <c r="K165" s="457"/>
      <c r="L165" s="457"/>
      <c r="M165" s="457"/>
      <c r="N165" s="457"/>
      <c r="O165" s="457"/>
      <c r="P165" s="457"/>
      <c r="Q165" s="457"/>
      <c r="R165" s="457"/>
      <c r="S165" s="457"/>
      <c r="T165" s="457"/>
      <c r="U165" s="457"/>
      <c r="V165" s="457"/>
      <c r="W165" s="458"/>
      <c r="Y165" s="121"/>
    </row>
    <row r="166" spans="1:25" x14ac:dyDescent="0.3">
      <c r="A166" s="1" t="s">
        <v>863</v>
      </c>
      <c r="B166" s="216" t="s">
        <v>1104</v>
      </c>
      <c r="C166" s="201" t="str">
        <f>IF(C155=C165,"Gerai","Klaida")</f>
        <v>Gerai</v>
      </c>
      <c r="D166" s="462"/>
      <c r="E166" s="463"/>
      <c r="F166" s="463"/>
      <c r="G166" s="463"/>
      <c r="H166" s="463"/>
      <c r="I166" s="463"/>
      <c r="J166" s="463"/>
      <c r="K166" s="463"/>
      <c r="L166" s="463"/>
      <c r="M166" s="463"/>
      <c r="N166" s="463"/>
      <c r="O166" s="463"/>
      <c r="P166" s="463"/>
      <c r="Q166" s="463"/>
      <c r="R166" s="463"/>
      <c r="S166" s="463"/>
      <c r="T166" s="463"/>
      <c r="U166" s="463"/>
      <c r="V166" s="463"/>
      <c r="W166" s="464"/>
      <c r="Y166" s="121"/>
    </row>
    <row r="167" spans="1:25" x14ac:dyDescent="0.3">
      <c r="A167" s="1" t="s">
        <v>864</v>
      </c>
      <c r="B167" s="1"/>
      <c r="Y167" s="121"/>
    </row>
    <row r="168" spans="1:25" ht="21" x14ac:dyDescent="0.3">
      <c r="A168" s="1" t="s">
        <v>865</v>
      </c>
      <c r="B168" s="440" t="s">
        <v>415</v>
      </c>
      <c r="C168" s="441" t="str">
        <f>'6'!B40</f>
        <v>KAZL-P.6</v>
      </c>
      <c r="D168" s="442" t="s">
        <v>0</v>
      </c>
      <c r="E168" s="442" t="s">
        <v>1</v>
      </c>
      <c r="F168" s="442" t="s">
        <v>2</v>
      </c>
      <c r="G168" s="442" t="s">
        <v>3</v>
      </c>
      <c r="H168" s="442" t="s">
        <v>4</v>
      </c>
      <c r="I168" s="442" t="s">
        <v>5</v>
      </c>
      <c r="J168" s="442" t="s">
        <v>6</v>
      </c>
      <c r="K168" s="442" t="s">
        <v>7</v>
      </c>
      <c r="L168" s="442" t="s">
        <v>8</v>
      </c>
      <c r="M168" s="442" t="s">
        <v>9</v>
      </c>
      <c r="N168" s="442" t="s">
        <v>43</v>
      </c>
      <c r="O168" s="442" t="s">
        <v>44</v>
      </c>
      <c r="P168" s="442" t="s">
        <v>45</v>
      </c>
      <c r="Q168" s="442" t="s">
        <v>46</v>
      </c>
      <c r="R168" s="442" t="s">
        <v>47</v>
      </c>
      <c r="S168" s="442" t="s">
        <v>48</v>
      </c>
      <c r="T168" s="442" t="s">
        <v>49</v>
      </c>
      <c r="U168" s="442" t="s">
        <v>50</v>
      </c>
      <c r="V168" s="442" t="s">
        <v>51</v>
      </c>
      <c r="W168" s="443" t="s">
        <v>52</v>
      </c>
      <c r="Y168" s="121"/>
    </row>
    <row r="169" spans="1:25" x14ac:dyDescent="0.3">
      <c r="A169" s="1" t="s">
        <v>866</v>
      </c>
      <c r="B169" s="444"/>
      <c r="C169" s="445" t="s">
        <v>160</v>
      </c>
      <c r="D169" s="446"/>
      <c r="E169" s="446"/>
      <c r="F169" s="446"/>
      <c r="G169" s="446"/>
      <c r="H169" s="446"/>
      <c r="I169" s="446"/>
      <c r="J169" s="446"/>
      <c r="K169" s="446"/>
      <c r="L169" s="446"/>
      <c r="M169" s="446"/>
      <c r="N169" s="446"/>
      <c r="O169" s="446"/>
      <c r="P169" s="446"/>
      <c r="Q169" s="446"/>
      <c r="R169" s="446"/>
      <c r="S169" s="446"/>
      <c r="T169" s="446"/>
      <c r="U169" s="446"/>
      <c r="V169" s="446"/>
      <c r="W169" s="447"/>
      <c r="Y169" s="121"/>
    </row>
    <row r="170" spans="1:25" x14ac:dyDescent="0.3">
      <c r="A170" s="1" t="s">
        <v>867</v>
      </c>
      <c r="B170" s="448" t="str">
        <f>$B$8</f>
        <v>Ar rodiklis taikomas VPS priemonei?</v>
      </c>
      <c r="C170" s="131">
        <f>COUNTIFS(D170:W170,"taip")</f>
        <v>0</v>
      </c>
      <c r="D170" s="410" t="str">
        <f>HLOOKUP(D$6,'10'!D$6:D$70,$Y170,FALSE)</f>
        <v>Ne</v>
      </c>
      <c r="E170" s="410" t="str">
        <f>HLOOKUP(E$6,'10'!E$6:E$70,$Y170,FALSE)</f>
        <v>Ne</v>
      </c>
      <c r="F170" s="410" t="str">
        <f>HLOOKUP(F$6,'10'!F$6:F$70,$Y170,FALSE)</f>
        <v>Ne</v>
      </c>
      <c r="G170" s="410" t="str">
        <f>HLOOKUP(G$6,'10'!G$6:G$70,$Y170,FALSE)</f>
        <v>Ne</v>
      </c>
      <c r="H170" s="410" t="str">
        <f>HLOOKUP(H$6,'10'!H$6:H$70,$Y170,FALSE)</f>
        <v>Ne</v>
      </c>
      <c r="I170" s="410" t="str">
        <f>HLOOKUP(I$6,'10'!I$6:I$70,$Y170,FALSE)</f>
        <v>Ne</v>
      </c>
      <c r="J170" s="410" t="str">
        <f>HLOOKUP(J$6,'10'!J$6:J$70,$Y170,FALSE)</f>
        <v>Ne</v>
      </c>
      <c r="K170" s="410" t="str">
        <f>HLOOKUP(K$6,'10'!K$6:K$70,$Y170,FALSE)</f>
        <v>Ne</v>
      </c>
      <c r="L170" s="410" t="str">
        <f>HLOOKUP(L$6,'10'!L$6:L$70,$Y170,FALSE)</f>
        <v>Ne</v>
      </c>
      <c r="M170" s="410" t="str">
        <f>HLOOKUP(M$6,'10'!M$6:M$70,$Y170,FALSE)</f>
        <v>Ne</v>
      </c>
      <c r="N170" s="410" t="str">
        <f>HLOOKUP(N$6,'10'!N$6:N$70,$Y170,FALSE)</f>
        <v>Ne</v>
      </c>
      <c r="O170" s="410" t="str">
        <f>HLOOKUP(O$6,'10'!O$6:O$70,$Y170,FALSE)</f>
        <v>Ne</v>
      </c>
      <c r="P170" s="410" t="str">
        <f>HLOOKUP(P$6,'10'!P$6:P$70,$Y170,FALSE)</f>
        <v>Ne</v>
      </c>
      <c r="Q170" s="410" t="str">
        <f>HLOOKUP(Q$6,'10'!Q$6:Q$70,$Y170,FALSE)</f>
        <v>Ne</v>
      </c>
      <c r="R170" s="410" t="str">
        <f>HLOOKUP(R$6,'10'!R$6:R$70,$Y170,FALSE)</f>
        <v>Ne</v>
      </c>
      <c r="S170" s="410" t="str">
        <f>HLOOKUP(S$6,'10'!S$6:S$70,$Y170,FALSE)</f>
        <v>Ne</v>
      </c>
      <c r="T170" s="410" t="str">
        <f>HLOOKUP(T$6,'10'!T$6:T$70,$Y170,FALSE)</f>
        <v>Ne</v>
      </c>
      <c r="U170" s="410" t="str">
        <f>HLOOKUP(U$6,'10'!U$6:U$70,$Y170,FALSE)</f>
        <v>Ne</v>
      </c>
      <c r="V170" s="410" t="str">
        <f>HLOOKUP(V$6,'10'!V$6:V$70,$Y170,FALSE)</f>
        <v>Ne</v>
      </c>
      <c r="W170" s="411" t="str">
        <f>HLOOKUP(W$6,'10'!W$6:W$70,$Y170,FALSE)</f>
        <v>Ne</v>
      </c>
      <c r="Y170" s="121">
        <v>61</v>
      </c>
    </row>
    <row r="171" spans="1:25" x14ac:dyDescent="0.3">
      <c r="A171" s="1" t="s">
        <v>868</v>
      </c>
      <c r="B171" s="449" t="str">
        <f>$B$9</f>
        <v>Kiekybinis tikslas iki 2029 m.</v>
      </c>
      <c r="C171" s="412">
        <f>SUM(D171:W171)</f>
        <v>0</v>
      </c>
      <c r="D171" s="439"/>
      <c r="E171" s="435"/>
      <c r="F171" s="435"/>
      <c r="G171" s="435"/>
      <c r="H171" s="435"/>
      <c r="I171" s="435"/>
      <c r="J171" s="435"/>
      <c r="K171" s="435"/>
      <c r="L171" s="435"/>
      <c r="M171" s="435"/>
      <c r="N171" s="435"/>
      <c r="O171" s="435"/>
      <c r="P171" s="435"/>
      <c r="Q171" s="435"/>
      <c r="R171" s="435"/>
      <c r="S171" s="435"/>
      <c r="T171" s="435"/>
      <c r="U171" s="435"/>
      <c r="V171" s="435"/>
      <c r="W171" s="436"/>
      <c r="Y171" s="121"/>
    </row>
    <row r="172" spans="1:25" x14ac:dyDescent="0.3">
      <c r="A172" s="1" t="s">
        <v>869</v>
      </c>
      <c r="B172" s="450" t="s">
        <v>241</v>
      </c>
      <c r="C172" s="451"/>
      <c r="D172" s="452"/>
      <c r="E172" s="453"/>
      <c r="F172" s="453"/>
      <c r="G172" s="453"/>
      <c r="H172" s="453"/>
      <c r="I172" s="453"/>
      <c r="J172" s="453"/>
      <c r="K172" s="453"/>
      <c r="L172" s="453"/>
      <c r="M172" s="453"/>
      <c r="N172" s="453"/>
      <c r="O172" s="453"/>
      <c r="P172" s="453"/>
      <c r="Q172" s="453"/>
      <c r="R172" s="453"/>
      <c r="S172" s="453"/>
      <c r="T172" s="453"/>
      <c r="U172" s="453"/>
      <c r="V172" s="453"/>
      <c r="W172" s="454"/>
      <c r="Y172" s="121"/>
    </row>
    <row r="173" spans="1:25" x14ac:dyDescent="0.3">
      <c r="A173" s="1" t="s">
        <v>870</v>
      </c>
      <c r="B173" s="455" t="s">
        <v>100</v>
      </c>
      <c r="C173" s="425"/>
      <c r="D173" s="456"/>
      <c r="E173" s="457"/>
      <c r="F173" s="457"/>
      <c r="G173" s="457"/>
      <c r="H173" s="457"/>
      <c r="I173" s="457"/>
      <c r="J173" s="457"/>
      <c r="K173" s="457"/>
      <c r="L173" s="457"/>
      <c r="M173" s="457"/>
      <c r="N173" s="457"/>
      <c r="O173" s="457"/>
      <c r="P173" s="457"/>
      <c r="Q173" s="457"/>
      <c r="R173" s="457"/>
      <c r="S173" s="457"/>
      <c r="T173" s="457"/>
      <c r="U173" s="457"/>
      <c r="V173" s="457"/>
      <c r="W173" s="458"/>
      <c r="Y173" s="121"/>
    </row>
    <row r="174" spans="1:25" x14ac:dyDescent="0.3">
      <c r="A174" s="1" t="s">
        <v>871</v>
      </c>
      <c r="B174" s="455" t="s">
        <v>101</v>
      </c>
      <c r="C174" s="425"/>
      <c r="D174" s="456"/>
      <c r="E174" s="457"/>
      <c r="F174" s="457"/>
      <c r="G174" s="457"/>
      <c r="H174" s="457"/>
      <c r="I174" s="457"/>
      <c r="J174" s="457"/>
      <c r="K174" s="457"/>
      <c r="L174" s="457"/>
      <c r="M174" s="457"/>
      <c r="N174" s="457"/>
      <c r="O174" s="457"/>
      <c r="P174" s="457"/>
      <c r="Q174" s="457"/>
      <c r="R174" s="457"/>
      <c r="S174" s="457"/>
      <c r="T174" s="457"/>
      <c r="U174" s="457"/>
      <c r="V174" s="457"/>
      <c r="W174" s="458"/>
      <c r="Y174" s="121"/>
    </row>
    <row r="175" spans="1:25" x14ac:dyDescent="0.3">
      <c r="A175" s="1" t="s">
        <v>872</v>
      </c>
      <c r="B175" s="455" t="s">
        <v>102</v>
      </c>
      <c r="C175" s="425"/>
      <c r="D175" s="456"/>
      <c r="E175" s="457"/>
      <c r="F175" s="457"/>
      <c r="G175" s="457"/>
      <c r="H175" s="457"/>
      <c r="I175" s="457"/>
      <c r="J175" s="457"/>
      <c r="K175" s="457"/>
      <c r="L175" s="457"/>
      <c r="M175" s="457"/>
      <c r="N175" s="457"/>
      <c r="O175" s="457"/>
      <c r="P175" s="457"/>
      <c r="Q175" s="457"/>
      <c r="R175" s="457"/>
      <c r="S175" s="457"/>
      <c r="T175" s="457"/>
      <c r="U175" s="457"/>
      <c r="V175" s="457"/>
      <c r="W175" s="458"/>
      <c r="Y175" s="121"/>
    </row>
    <row r="176" spans="1:25" x14ac:dyDescent="0.3">
      <c r="A176" s="1" t="s">
        <v>873</v>
      </c>
      <c r="B176" s="455" t="s">
        <v>103</v>
      </c>
      <c r="C176" s="425"/>
      <c r="D176" s="456"/>
      <c r="E176" s="457"/>
      <c r="F176" s="457"/>
      <c r="G176" s="457"/>
      <c r="H176" s="457"/>
      <c r="I176" s="457"/>
      <c r="J176" s="457"/>
      <c r="K176" s="457"/>
      <c r="L176" s="457"/>
      <c r="M176" s="457"/>
      <c r="N176" s="457"/>
      <c r="O176" s="457"/>
      <c r="P176" s="457"/>
      <c r="Q176" s="457"/>
      <c r="R176" s="457"/>
      <c r="S176" s="457"/>
      <c r="T176" s="457"/>
      <c r="U176" s="457"/>
      <c r="V176" s="457"/>
      <c r="W176" s="458"/>
      <c r="Y176" s="121"/>
    </row>
    <row r="177" spans="1:25" x14ac:dyDescent="0.3">
      <c r="A177" s="1" t="s">
        <v>874</v>
      </c>
      <c r="B177" s="455" t="s">
        <v>104</v>
      </c>
      <c r="C177" s="425"/>
      <c r="D177" s="456"/>
      <c r="E177" s="457"/>
      <c r="F177" s="457"/>
      <c r="G177" s="457"/>
      <c r="H177" s="457"/>
      <c r="I177" s="457"/>
      <c r="J177" s="457"/>
      <c r="K177" s="457"/>
      <c r="L177" s="457"/>
      <c r="M177" s="457"/>
      <c r="N177" s="457"/>
      <c r="O177" s="457"/>
      <c r="P177" s="457"/>
      <c r="Q177" s="457"/>
      <c r="R177" s="457"/>
      <c r="S177" s="457"/>
      <c r="T177" s="457"/>
      <c r="U177" s="457"/>
      <c r="V177" s="457"/>
      <c r="W177" s="458"/>
      <c r="Y177" s="121"/>
    </row>
    <row r="178" spans="1:25" x14ac:dyDescent="0.3">
      <c r="A178" s="1" t="s">
        <v>875</v>
      </c>
      <c r="B178" s="455" t="s">
        <v>105</v>
      </c>
      <c r="C178" s="425"/>
      <c r="D178" s="456"/>
      <c r="E178" s="457"/>
      <c r="F178" s="457"/>
      <c r="G178" s="457"/>
      <c r="H178" s="457"/>
      <c r="I178" s="457"/>
      <c r="J178" s="457"/>
      <c r="K178" s="457"/>
      <c r="L178" s="457"/>
      <c r="M178" s="457"/>
      <c r="N178" s="457"/>
      <c r="O178" s="457"/>
      <c r="P178" s="457"/>
      <c r="Q178" s="457"/>
      <c r="R178" s="457"/>
      <c r="S178" s="457"/>
      <c r="T178" s="457"/>
      <c r="U178" s="457"/>
      <c r="V178" s="457"/>
      <c r="W178" s="458"/>
      <c r="Y178" s="121"/>
    </row>
    <row r="179" spans="1:25" x14ac:dyDescent="0.3">
      <c r="A179" s="1" t="s">
        <v>876</v>
      </c>
      <c r="B179" s="459" t="s">
        <v>401</v>
      </c>
      <c r="C179" s="460"/>
      <c r="D179" s="456"/>
      <c r="E179" s="457"/>
      <c r="F179" s="457"/>
      <c r="G179" s="457"/>
      <c r="H179" s="457"/>
      <c r="I179" s="457"/>
      <c r="J179" s="457"/>
      <c r="K179" s="457"/>
      <c r="L179" s="457"/>
      <c r="M179" s="457"/>
      <c r="N179" s="457"/>
      <c r="O179" s="457"/>
      <c r="P179" s="457"/>
      <c r="Q179" s="457"/>
      <c r="R179" s="457"/>
      <c r="S179" s="457"/>
      <c r="T179" s="457"/>
      <c r="U179" s="457"/>
      <c r="V179" s="457"/>
      <c r="W179" s="458"/>
      <c r="Y179" s="121"/>
    </row>
    <row r="180" spans="1:25" x14ac:dyDescent="0.3">
      <c r="A180" s="1" t="s">
        <v>877</v>
      </c>
      <c r="B180" s="449" t="s">
        <v>402</v>
      </c>
      <c r="C180" s="461"/>
      <c r="D180" s="456"/>
      <c r="E180" s="457"/>
      <c r="F180" s="457"/>
      <c r="G180" s="457"/>
      <c r="H180" s="457"/>
      <c r="I180" s="457"/>
      <c r="J180" s="457"/>
      <c r="K180" s="457"/>
      <c r="L180" s="457"/>
      <c r="M180" s="457"/>
      <c r="N180" s="457"/>
      <c r="O180" s="457"/>
      <c r="P180" s="457"/>
      <c r="Q180" s="457"/>
      <c r="R180" s="457"/>
      <c r="S180" s="457"/>
      <c r="T180" s="457"/>
      <c r="U180" s="457"/>
      <c r="V180" s="457"/>
      <c r="W180" s="458"/>
      <c r="Y180" s="121"/>
    </row>
    <row r="181" spans="1:25" x14ac:dyDescent="0.3">
      <c r="A181" s="1" t="s">
        <v>878</v>
      </c>
      <c r="B181" s="450" t="s">
        <v>160</v>
      </c>
      <c r="C181" s="438">
        <f>SUM(C173:C178)</f>
        <v>0</v>
      </c>
      <c r="D181" s="456"/>
      <c r="E181" s="457"/>
      <c r="F181" s="457"/>
      <c r="G181" s="457"/>
      <c r="H181" s="457"/>
      <c r="I181" s="457"/>
      <c r="J181" s="457"/>
      <c r="K181" s="457"/>
      <c r="L181" s="457"/>
      <c r="M181" s="457"/>
      <c r="N181" s="457"/>
      <c r="O181" s="457"/>
      <c r="P181" s="457"/>
      <c r="Q181" s="457"/>
      <c r="R181" s="457"/>
      <c r="S181" s="457"/>
      <c r="T181" s="457"/>
      <c r="U181" s="457"/>
      <c r="V181" s="457"/>
      <c r="W181" s="458"/>
      <c r="Y181" s="121"/>
    </row>
    <row r="182" spans="1:25" x14ac:dyDescent="0.3">
      <c r="A182" s="1" t="s">
        <v>879</v>
      </c>
      <c r="B182" s="216" t="s">
        <v>1104</v>
      </c>
      <c r="C182" s="201" t="str">
        <f>IF(C171=C181,"Gerai","Klaida")</f>
        <v>Gerai</v>
      </c>
      <c r="D182" s="462"/>
      <c r="E182" s="463"/>
      <c r="F182" s="463"/>
      <c r="G182" s="463"/>
      <c r="H182" s="463"/>
      <c r="I182" s="463"/>
      <c r="J182" s="463"/>
      <c r="K182" s="463"/>
      <c r="L182" s="463"/>
      <c r="M182" s="463"/>
      <c r="N182" s="463"/>
      <c r="O182" s="463"/>
      <c r="P182" s="463"/>
      <c r="Q182" s="463"/>
      <c r="R182" s="463"/>
      <c r="S182" s="463"/>
      <c r="T182" s="463"/>
      <c r="U182" s="463"/>
      <c r="V182" s="463"/>
      <c r="W182" s="464"/>
      <c r="Y182" s="121"/>
    </row>
    <row r="183" spans="1:25" x14ac:dyDescent="0.3">
      <c r="A183" s="1" t="s">
        <v>880</v>
      </c>
      <c r="B183" s="1"/>
      <c r="Y183" s="121"/>
    </row>
    <row r="184" spans="1:25" ht="21" x14ac:dyDescent="0.3">
      <c r="A184" s="1" t="s">
        <v>881</v>
      </c>
      <c r="B184" s="440" t="s">
        <v>416</v>
      </c>
      <c r="C184" s="441" t="str">
        <f>'6'!B41</f>
        <v>KAZL-P.7</v>
      </c>
      <c r="D184" s="442" t="s">
        <v>0</v>
      </c>
      <c r="E184" s="442" t="s">
        <v>1</v>
      </c>
      <c r="F184" s="442" t="s">
        <v>2</v>
      </c>
      <c r="G184" s="442" t="s">
        <v>3</v>
      </c>
      <c r="H184" s="442" t="s">
        <v>4</v>
      </c>
      <c r="I184" s="442" t="s">
        <v>5</v>
      </c>
      <c r="J184" s="442" t="s">
        <v>6</v>
      </c>
      <c r="K184" s="442" t="s">
        <v>7</v>
      </c>
      <c r="L184" s="442" t="s">
        <v>8</v>
      </c>
      <c r="M184" s="442" t="s">
        <v>9</v>
      </c>
      <c r="N184" s="442" t="s">
        <v>43</v>
      </c>
      <c r="O184" s="442" t="s">
        <v>44</v>
      </c>
      <c r="P184" s="442" t="s">
        <v>45</v>
      </c>
      <c r="Q184" s="442" t="s">
        <v>46</v>
      </c>
      <c r="R184" s="442" t="s">
        <v>47</v>
      </c>
      <c r="S184" s="442" t="s">
        <v>48</v>
      </c>
      <c r="T184" s="442" t="s">
        <v>49</v>
      </c>
      <c r="U184" s="442" t="s">
        <v>50</v>
      </c>
      <c r="V184" s="442" t="s">
        <v>51</v>
      </c>
      <c r="W184" s="443" t="s">
        <v>52</v>
      </c>
      <c r="Y184" s="121"/>
    </row>
    <row r="185" spans="1:25" x14ac:dyDescent="0.3">
      <c r="A185" s="1" t="s">
        <v>882</v>
      </c>
      <c r="B185" s="444"/>
      <c r="C185" s="445" t="s">
        <v>160</v>
      </c>
      <c r="D185" s="446"/>
      <c r="E185" s="446"/>
      <c r="F185" s="446"/>
      <c r="G185" s="446"/>
      <c r="H185" s="446"/>
      <c r="I185" s="446"/>
      <c r="J185" s="446"/>
      <c r="K185" s="446"/>
      <c r="L185" s="446"/>
      <c r="M185" s="446"/>
      <c r="N185" s="446"/>
      <c r="O185" s="446"/>
      <c r="P185" s="446"/>
      <c r="Q185" s="446"/>
      <c r="R185" s="446"/>
      <c r="S185" s="446"/>
      <c r="T185" s="446"/>
      <c r="U185" s="446"/>
      <c r="V185" s="446"/>
      <c r="W185" s="447"/>
      <c r="Y185" s="121"/>
    </row>
    <row r="186" spans="1:25" x14ac:dyDescent="0.3">
      <c r="A186" s="1" t="s">
        <v>883</v>
      </c>
      <c r="B186" s="448" t="str">
        <f>$B$8</f>
        <v>Ar rodiklis taikomas VPS priemonei?</v>
      </c>
      <c r="C186" s="131">
        <f>COUNTIFS(D186:W186,"taip")</f>
        <v>0</v>
      </c>
      <c r="D186" s="410" t="str">
        <f>HLOOKUP(D$6,'10'!D$6:D$70,$Y186,FALSE)</f>
        <v>Ne</v>
      </c>
      <c r="E186" s="410" t="str">
        <f>HLOOKUP(E$6,'10'!E$6:E$70,$Y186,FALSE)</f>
        <v>Ne</v>
      </c>
      <c r="F186" s="410" t="str">
        <f>HLOOKUP(F$6,'10'!F$6:F$70,$Y186,FALSE)</f>
        <v>Ne</v>
      </c>
      <c r="G186" s="410" t="str">
        <f>HLOOKUP(G$6,'10'!G$6:G$70,$Y186,FALSE)</f>
        <v>Ne</v>
      </c>
      <c r="H186" s="410" t="str">
        <f>HLOOKUP(H$6,'10'!H$6:H$70,$Y186,FALSE)</f>
        <v>Ne</v>
      </c>
      <c r="I186" s="410" t="str">
        <f>HLOOKUP(I$6,'10'!I$6:I$70,$Y186,FALSE)</f>
        <v>Ne</v>
      </c>
      <c r="J186" s="410" t="str">
        <f>HLOOKUP(J$6,'10'!J$6:J$70,$Y186,FALSE)</f>
        <v>Ne</v>
      </c>
      <c r="K186" s="410" t="str">
        <f>HLOOKUP(K$6,'10'!K$6:K$70,$Y186,FALSE)</f>
        <v>Ne</v>
      </c>
      <c r="L186" s="410" t="str">
        <f>HLOOKUP(L$6,'10'!L$6:L$70,$Y186,FALSE)</f>
        <v>Ne</v>
      </c>
      <c r="M186" s="410" t="str">
        <f>HLOOKUP(M$6,'10'!M$6:M$70,$Y186,FALSE)</f>
        <v>Ne</v>
      </c>
      <c r="N186" s="410" t="str">
        <f>HLOOKUP(N$6,'10'!N$6:N$70,$Y186,FALSE)</f>
        <v>Ne</v>
      </c>
      <c r="O186" s="410" t="str">
        <f>HLOOKUP(O$6,'10'!O$6:O$70,$Y186,FALSE)</f>
        <v>Ne</v>
      </c>
      <c r="P186" s="410" t="str">
        <f>HLOOKUP(P$6,'10'!P$6:P$70,$Y186,FALSE)</f>
        <v>Ne</v>
      </c>
      <c r="Q186" s="410" t="str">
        <f>HLOOKUP(Q$6,'10'!Q$6:Q$70,$Y186,FALSE)</f>
        <v>Ne</v>
      </c>
      <c r="R186" s="410" t="str">
        <f>HLOOKUP(R$6,'10'!R$6:R$70,$Y186,FALSE)</f>
        <v>Ne</v>
      </c>
      <c r="S186" s="410" t="str">
        <f>HLOOKUP(S$6,'10'!S$6:S$70,$Y186,FALSE)</f>
        <v>Ne</v>
      </c>
      <c r="T186" s="410" t="str">
        <f>HLOOKUP(T$6,'10'!T$6:T$70,$Y186,FALSE)</f>
        <v>Ne</v>
      </c>
      <c r="U186" s="410" t="str">
        <f>HLOOKUP(U$6,'10'!U$6:U$70,$Y186,FALSE)</f>
        <v>Ne</v>
      </c>
      <c r="V186" s="410" t="str">
        <f>HLOOKUP(V$6,'10'!V$6:V$70,$Y186,FALSE)</f>
        <v>Ne</v>
      </c>
      <c r="W186" s="411" t="str">
        <f>HLOOKUP(W$6,'10'!W$6:W$70,$Y186,FALSE)</f>
        <v>Ne</v>
      </c>
      <c r="Y186" s="121">
        <v>62</v>
      </c>
    </row>
    <row r="187" spans="1:25" x14ac:dyDescent="0.3">
      <c r="A187" s="1" t="s">
        <v>884</v>
      </c>
      <c r="B187" s="449" t="str">
        <f>$B$9</f>
        <v>Kiekybinis tikslas iki 2029 m.</v>
      </c>
      <c r="C187" s="412">
        <f>SUM(D187:W187)</f>
        <v>0</v>
      </c>
      <c r="D187" s="439"/>
      <c r="E187" s="435"/>
      <c r="F187" s="435"/>
      <c r="G187" s="435"/>
      <c r="H187" s="435"/>
      <c r="I187" s="435"/>
      <c r="J187" s="435"/>
      <c r="K187" s="435"/>
      <c r="L187" s="435"/>
      <c r="M187" s="435"/>
      <c r="N187" s="435"/>
      <c r="O187" s="435"/>
      <c r="P187" s="435"/>
      <c r="Q187" s="435"/>
      <c r="R187" s="435"/>
      <c r="S187" s="435"/>
      <c r="T187" s="435"/>
      <c r="U187" s="435"/>
      <c r="V187" s="435"/>
      <c r="W187" s="436"/>
      <c r="Y187" s="121"/>
    </row>
    <row r="188" spans="1:25" x14ac:dyDescent="0.3">
      <c r="A188" s="1" t="s">
        <v>885</v>
      </c>
      <c r="B188" s="450" t="s">
        <v>241</v>
      </c>
      <c r="C188" s="451"/>
      <c r="D188" s="452"/>
      <c r="E188" s="453"/>
      <c r="F188" s="453"/>
      <c r="G188" s="453"/>
      <c r="H188" s="453"/>
      <c r="I188" s="453"/>
      <c r="J188" s="453"/>
      <c r="K188" s="453"/>
      <c r="L188" s="453"/>
      <c r="M188" s="453"/>
      <c r="N188" s="453"/>
      <c r="O188" s="453"/>
      <c r="P188" s="453"/>
      <c r="Q188" s="453"/>
      <c r="R188" s="453"/>
      <c r="S188" s="453"/>
      <c r="T188" s="453"/>
      <c r="U188" s="453"/>
      <c r="V188" s="453"/>
      <c r="W188" s="454"/>
      <c r="Y188" s="121"/>
    </row>
    <row r="189" spans="1:25" x14ac:dyDescent="0.3">
      <c r="A189" s="1" t="s">
        <v>886</v>
      </c>
      <c r="B189" s="455" t="s">
        <v>100</v>
      </c>
      <c r="C189" s="425"/>
      <c r="D189" s="456"/>
      <c r="E189" s="457"/>
      <c r="F189" s="457"/>
      <c r="G189" s="457"/>
      <c r="H189" s="457"/>
      <c r="I189" s="457"/>
      <c r="J189" s="457"/>
      <c r="K189" s="457"/>
      <c r="L189" s="457"/>
      <c r="M189" s="457"/>
      <c r="N189" s="457"/>
      <c r="O189" s="457"/>
      <c r="P189" s="457"/>
      <c r="Q189" s="457"/>
      <c r="R189" s="457"/>
      <c r="S189" s="457"/>
      <c r="T189" s="457"/>
      <c r="U189" s="457"/>
      <c r="V189" s="457"/>
      <c r="W189" s="458"/>
      <c r="Y189" s="121"/>
    </row>
    <row r="190" spans="1:25" x14ac:dyDescent="0.3">
      <c r="A190" s="1" t="s">
        <v>887</v>
      </c>
      <c r="B190" s="455" t="s">
        <v>101</v>
      </c>
      <c r="C190" s="425"/>
      <c r="D190" s="456"/>
      <c r="E190" s="457"/>
      <c r="F190" s="457"/>
      <c r="G190" s="457"/>
      <c r="H190" s="457"/>
      <c r="I190" s="457"/>
      <c r="J190" s="457"/>
      <c r="K190" s="457"/>
      <c r="L190" s="457"/>
      <c r="M190" s="457"/>
      <c r="N190" s="457"/>
      <c r="O190" s="457"/>
      <c r="P190" s="457"/>
      <c r="Q190" s="457"/>
      <c r="R190" s="457"/>
      <c r="S190" s="457"/>
      <c r="T190" s="457"/>
      <c r="U190" s="457"/>
      <c r="V190" s="457"/>
      <c r="W190" s="458"/>
      <c r="Y190" s="121"/>
    </row>
    <row r="191" spans="1:25" x14ac:dyDescent="0.3">
      <c r="A191" s="1" t="s">
        <v>888</v>
      </c>
      <c r="B191" s="455" t="s">
        <v>102</v>
      </c>
      <c r="C191" s="425"/>
      <c r="D191" s="456"/>
      <c r="E191" s="457"/>
      <c r="F191" s="457"/>
      <c r="G191" s="457"/>
      <c r="H191" s="457"/>
      <c r="I191" s="457"/>
      <c r="J191" s="457"/>
      <c r="K191" s="457"/>
      <c r="L191" s="457"/>
      <c r="M191" s="457"/>
      <c r="N191" s="457"/>
      <c r="O191" s="457"/>
      <c r="P191" s="457"/>
      <c r="Q191" s="457"/>
      <c r="R191" s="457"/>
      <c r="S191" s="457"/>
      <c r="T191" s="457"/>
      <c r="U191" s="457"/>
      <c r="V191" s="457"/>
      <c r="W191" s="458"/>
      <c r="Y191" s="121"/>
    </row>
    <row r="192" spans="1:25" x14ac:dyDescent="0.3">
      <c r="A192" s="1" t="s">
        <v>889</v>
      </c>
      <c r="B192" s="455" t="s">
        <v>103</v>
      </c>
      <c r="C192" s="425"/>
      <c r="D192" s="456"/>
      <c r="E192" s="457"/>
      <c r="F192" s="457"/>
      <c r="G192" s="457"/>
      <c r="H192" s="457"/>
      <c r="I192" s="457"/>
      <c r="J192" s="457"/>
      <c r="K192" s="457"/>
      <c r="L192" s="457"/>
      <c r="M192" s="457"/>
      <c r="N192" s="457"/>
      <c r="O192" s="457"/>
      <c r="P192" s="457"/>
      <c r="Q192" s="457"/>
      <c r="R192" s="457"/>
      <c r="S192" s="457"/>
      <c r="T192" s="457"/>
      <c r="U192" s="457"/>
      <c r="V192" s="457"/>
      <c r="W192" s="458"/>
      <c r="Y192" s="121"/>
    </row>
    <row r="193" spans="1:25" x14ac:dyDescent="0.3">
      <c r="A193" s="1" t="s">
        <v>890</v>
      </c>
      <c r="B193" s="455" t="s">
        <v>104</v>
      </c>
      <c r="C193" s="425"/>
      <c r="D193" s="456"/>
      <c r="E193" s="457"/>
      <c r="F193" s="457"/>
      <c r="G193" s="457"/>
      <c r="H193" s="457"/>
      <c r="I193" s="457"/>
      <c r="J193" s="457"/>
      <c r="K193" s="457"/>
      <c r="L193" s="457"/>
      <c r="M193" s="457"/>
      <c r="N193" s="457"/>
      <c r="O193" s="457"/>
      <c r="P193" s="457"/>
      <c r="Q193" s="457"/>
      <c r="R193" s="457"/>
      <c r="S193" s="457"/>
      <c r="T193" s="457"/>
      <c r="U193" s="457"/>
      <c r="V193" s="457"/>
      <c r="W193" s="458"/>
      <c r="Y193" s="121"/>
    </row>
    <row r="194" spans="1:25" x14ac:dyDescent="0.3">
      <c r="A194" s="1" t="s">
        <v>891</v>
      </c>
      <c r="B194" s="455" t="s">
        <v>105</v>
      </c>
      <c r="C194" s="425"/>
      <c r="D194" s="456"/>
      <c r="E194" s="457"/>
      <c r="F194" s="457"/>
      <c r="G194" s="457"/>
      <c r="H194" s="457"/>
      <c r="I194" s="457"/>
      <c r="J194" s="457"/>
      <c r="K194" s="457"/>
      <c r="L194" s="457"/>
      <c r="M194" s="457"/>
      <c r="N194" s="457"/>
      <c r="O194" s="457"/>
      <c r="P194" s="457"/>
      <c r="Q194" s="457"/>
      <c r="R194" s="457"/>
      <c r="S194" s="457"/>
      <c r="T194" s="457"/>
      <c r="U194" s="457"/>
      <c r="V194" s="457"/>
      <c r="W194" s="458"/>
      <c r="Y194" s="121"/>
    </row>
    <row r="195" spans="1:25" x14ac:dyDescent="0.3">
      <c r="A195" s="1" t="s">
        <v>892</v>
      </c>
      <c r="B195" s="455" t="s">
        <v>401</v>
      </c>
      <c r="C195" s="460"/>
      <c r="D195" s="456"/>
      <c r="E195" s="457"/>
      <c r="F195" s="457"/>
      <c r="G195" s="457"/>
      <c r="H195" s="457"/>
      <c r="I195" s="457"/>
      <c r="J195" s="457"/>
      <c r="K195" s="457"/>
      <c r="L195" s="457"/>
      <c r="M195" s="457"/>
      <c r="N195" s="457"/>
      <c r="O195" s="457"/>
      <c r="P195" s="457"/>
      <c r="Q195" s="457"/>
      <c r="R195" s="457"/>
      <c r="S195" s="457"/>
      <c r="T195" s="457"/>
      <c r="U195" s="457"/>
      <c r="V195" s="457"/>
      <c r="W195" s="458"/>
      <c r="Y195" s="121"/>
    </row>
    <row r="196" spans="1:25" x14ac:dyDescent="0.3">
      <c r="A196" s="1" t="s">
        <v>893</v>
      </c>
      <c r="B196" s="455" t="s">
        <v>402</v>
      </c>
      <c r="C196" s="461"/>
      <c r="D196" s="456"/>
      <c r="E196" s="457"/>
      <c r="F196" s="457"/>
      <c r="G196" s="457"/>
      <c r="H196" s="457"/>
      <c r="I196" s="457"/>
      <c r="J196" s="457"/>
      <c r="K196" s="457"/>
      <c r="L196" s="457"/>
      <c r="M196" s="457"/>
      <c r="N196" s="457"/>
      <c r="O196" s="457"/>
      <c r="P196" s="457"/>
      <c r="Q196" s="457"/>
      <c r="R196" s="457"/>
      <c r="S196" s="457"/>
      <c r="T196" s="457"/>
      <c r="U196" s="457"/>
      <c r="V196" s="457"/>
      <c r="W196" s="458"/>
      <c r="Y196" s="121"/>
    </row>
    <row r="197" spans="1:25" x14ac:dyDescent="0.3">
      <c r="A197" s="1" t="s">
        <v>894</v>
      </c>
      <c r="B197" s="450" t="s">
        <v>160</v>
      </c>
      <c r="C197" s="438">
        <f>SUM(C189:C194)</f>
        <v>0</v>
      </c>
      <c r="D197" s="456"/>
      <c r="E197" s="457"/>
      <c r="F197" s="457"/>
      <c r="G197" s="457"/>
      <c r="H197" s="457"/>
      <c r="I197" s="457"/>
      <c r="J197" s="457"/>
      <c r="K197" s="457"/>
      <c r="L197" s="457"/>
      <c r="M197" s="457"/>
      <c r="N197" s="457"/>
      <c r="O197" s="457"/>
      <c r="P197" s="457"/>
      <c r="Q197" s="457"/>
      <c r="R197" s="457"/>
      <c r="S197" s="457"/>
      <c r="T197" s="457"/>
      <c r="U197" s="457"/>
      <c r="V197" s="457"/>
      <c r="W197" s="458"/>
      <c r="Y197" s="121"/>
    </row>
    <row r="198" spans="1:25" x14ac:dyDescent="0.3">
      <c r="A198" s="1" t="s">
        <v>895</v>
      </c>
      <c r="B198" s="216" t="s">
        <v>1104</v>
      </c>
      <c r="C198" s="201" t="str">
        <f>IF(C187=C197,"Gerai","Klaida")</f>
        <v>Gerai</v>
      </c>
      <c r="D198" s="462"/>
      <c r="E198" s="463"/>
      <c r="F198" s="463"/>
      <c r="G198" s="463"/>
      <c r="H198" s="463"/>
      <c r="I198" s="463"/>
      <c r="J198" s="463"/>
      <c r="K198" s="463"/>
      <c r="L198" s="463"/>
      <c r="M198" s="463"/>
      <c r="N198" s="463"/>
      <c r="O198" s="463"/>
      <c r="P198" s="463"/>
      <c r="Q198" s="463"/>
      <c r="R198" s="463"/>
      <c r="S198" s="463"/>
      <c r="T198" s="463"/>
      <c r="U198" s="463"/>
      <c r="V198" s="463"/>
      <c r="W198" s="464"/>
      <c r="Y198" s="121"/>
    </row>
    <row r="199" spans="1:25" x14ac:dyDescent="0.3">
      <c r="A199" s="1" t="s">
        <v>896</v>
      </c>
      <c r="B199" s="1"/>
      <c r="Y199" s="121"/>
    </row>
    <row r="200" spans="1:25" ht="21" x14ac:dyDescent="0.3">
      <c r="A200" s="1" t="s">
        <v>897</v>
      </c>
      <c r="B200" s="440" t="s">
        <v>417</v>
      </c>
      <c r="C200" s="441" t="str">
        <f>'6'!B42</f>
        <v>KAZL-P.8</v>
      </c>
      <c r="D200" s="442" t="s">
        <v>0</v>
      </c>
      <c r="E200" s="442" t="s">
        <v>1</v>
      </c>
      <c r="F200" s="442" t="s">
        <v>2</v>
      </c>
      <c r="G200" s="442" t="s">
        <v>3</v>
      </c>
      <c r="H200" s="442" t="s">
        <v>4</v>
      </c>
      <c r="I200" s="442" t="s">
        <v>5</v>
      </c>
      <c r="J200" s="442" t="s">
        <v>6</v>
      </c>
      <c r="K200" s="442" t="s">
        <v>7</v>
      </c>
      <c r="L200" s="442" t="s">
        <v>8</v>
      </c>
      <c r="M200" s="442" t="s">
        <v>9</v>
      </c>
      <c r="N200" s="442" t="s">
        <v>43</v>
      </c>
      <c r="O200" s="442" t="s">
        <v>44</v>
      </c>
      <c r="P200" s="442" t="s">
        <v>45</v>
      </c>
      <c r="Q200" s="442" t="s">
        <v>46</v>
      </c>
      <c r="R200" s="442" t="s">
        <v>47</v>
      </c>
      <c r="S200" s="442" t="s">
        <v>48</v>
      </c>
      <c r="T200" s="442" t="s">
        <v>49</v>
      </c>
      <c r="U200" s="442" t="s">
        <v>50</v>
      </c>
      <c r="V200" s="442" t="s">
        <v>51</v>
      </c>
      <c r="W200" s="443" t="s">
        <v>52</v>
      </c>
      <c r="Y200" s="121"/>
    </row>
    <row r="201" spans="1:25" x14ac:dyDescent="0.3">
      <c r="A201" s="1" t="s">
        <v>898</v>
      </c>
      <c r="B201" s="444"/>
      <c r="C201" s="445" t="s">
        <v>160</v>
      </c>
      <c r="D201" s="446"/>
      <c r="E201" s="446"/>
      <c r="F201" s="446"/>
      <c r="G201" s="446"/>
      <c r="H201" s="446"/>
      <c r="I201" s="446"/>
      <c r="J201" s="446"/>
      <c r="K201" s="446"/>
      <c r="L201" s="446"/>
      <c r="M201" s="446"/>
      <c r="N201" s="446"/>
      <c r="O201" s="446"/>
      <c r="P201" s="446"/>
      <c r="Q201" s="446"/>
      <c r="R201" s="446"/>
      <c r="S201" s="446"/>
      <c r="T201" s="446"/>
      <c r="U201" s="446"/>
      <c r="V201" s="446"/>
      <c r="W201" s="447"/>
      <c r="Y201" s="121"/>
    </row>
    <row r="202" spans="1:25" x14ac:dyDescent="0.3">
      <c r="A202" s="1" t="s">
        <v>899</v>
      </c>
      <c r="B202" s="448" t="str">
        <f>$B$8</f>
        <v>Ar rodiklis taikomas VPS priemonei?</v>
      </c>
      <c r="C202" s="131">
        <f>COUNTIFS(D202:W202,"taip")</f>
        <v>0</v>
      </c>
      <c r="D202" s="410" t="str">
        <f>HLOOKUP(D$6,'10'!D$6:D$70,$Y202,FALSE)</f>
        <v>Ne</v>
      </c>
      <c r="E202" s="410" t="str">
        <f>HLOOKUP(E$6,'10'!E$6:E$70,$Y202,FALSE)</f>
        <v>Ne</v>
      </c>
      <c r="F202" s="410" t="str">
        <f>HLOOKUP(F$6,'10'!F$6:F$70,$Y202,FALSE)</f>
        <v>Ne</v>
      </c>
      <c r="G202" s="410" t="str">
        <f>HLOOKUP(G$6,'10'!G$6:G$70,$Y202,FALSE)</f>
        <v>Ne</v>
      </c>
      <c r="H202" s="410" t="str">
        <f>HLOOKUP(H$6,'10'!H$6:H$70,$Y202,FALSE)</f>
        <v>Ne</v>
      </c>
      <c r="I202" s="410" t="str">
        <f>HLOOKUP(I$6,'10'!I$6:I$70,$Y202,FALSE)</f>
        <v>Ne</v>
      </c>
      <c r="J202" s="410" t="str">
        <f>HLOOKUP(J$6,'10'!J$6:J$70,$Y202,FALSE)</f>
        <v>Ne</v>
      </c>
      <c r="K202" s="410" t="str">
        <f>HLOOKUP(K$6,'10'!K$6:K$70,$Y202,FALSE)</f>
        <v>Ne</v>
      </c>
      <c r="L202" s="410" t="str">
        <f>HLOOKUP(L$6,'10'!L$6:L$70,$Y202,FALSE)</f>
        <v>Ne</v>
      </c>
      <c r="M202" s="410" t="str">
        <f>HLOOKUP(M$6,'10'!M$6:M$70,$Y202,FALSE)</f>
        <v>Ne</v>
      </c>
      <c r="N202" s="410" t="str">
        <f>HLOOKUP(N$6,'10'!N$6:N$70,$Y202,FALSE)</f>
        <v>Ne</v>
      </c>
      <c r="O202" s="410" t="str">
        <f>HLOOKUP(O$6,'10'!O$6:O$70,$Y202,FALSE)</f>
        <v>Ne</v>
      </c>
      <c r="P202" s="410" t="str">
        <f>HLOOKUP(P$6,'10'!P$6:P$70,$Y202,FALSE)</f>
        <v>Ne</v>
      </c>
      <c r="Q202" s="410" t="str">
        <f>HLOOKUP(Q$6,'10'!Q$6:Q$70,$Y202,FALSE)</f>
        <v>Ne</v>
      </c>
      <c r="R202" s="410" t="str">
        <f>HLOOKUP(R$6,'10'!R$6:R$70,$Y202,FALSE)</f>
        <v>Ne</v>
      </c>
      <c r="S202" s="410" t="str">
        <f>HLOOKUP(S$6,'10'!S$6:S$70,$Y202,FALSE)</f>
        <v>Ne</v>
      </c>
      <c r="T202" s="410" t="str">
        <f>HLOOKUP(T$6,'10'!T$6:T$70,$Y202,FALSE)</f>
        <v>Ne</v>
      </c>
      <c r="U202" s="410" t="str">
        <f>HLOOKUP(U$6,'10'!U$6:U$70,$Y202,FALSE)</f>
        <v>Ne</v>
      </c>
      <c r="V202" s="410" t="str">
        <f>HLOOKUP(V$6,'10'!V$6:V$70,$Y202,FALSE)</f>
        <v>Ne</v>
      </c>
      <c r="W202" s="411" t="str">
        <f>HLOOKUP(W$6,'10'!W$6:W$70,$Y202,FALSE)</f>
        <v>Ne</v>
      </c>
      <c r="Y202" s="121">
        <v>63</v>
      </c>
    </row>
    <row r="203" spans="1:25" x14ac:dyDescent="0.3">
      <c r="A203" s="1" t="s">
        <v>900</v>
      </c>
      <c r="B203" s="449" t="str">
        <f>$B$9</f>
        <v>Kiekybinis tikslas iki 2029 m.</v>
      </c>
      <c r="C203" s="412">
        <f>SUM(D203:W203)</f>
        <v>0</v>
      </c>
      <c r="D203" s="439"/>
      <c r="E203" s="435"/>
      <c r="F203" s="435"/>
      <c r="G203" s="435"/>
      <c r="H203" s="435"/>
      <c r="I203" s="435"/>
      <c r="J203" s="435"/>
      <c r="K203" s="435"/>
      <c r="L203" s="435"/>
      <c r="M203" s="435"/>
      <c r="N203" s="435"/>
      <c r="O203" s="435"/>
      <c r="P203" s="435"/>
      <c r="Q203" s="435"/>
      <c r="R203" s="435"/>
      <c r="S203" s="435"/>
      <c r="T203" s="435"/>
      <c r="U203" s="435"/>
      <c r="V203" s="435"/>
      <c r="W203" s="436"/>
      <c r="Y203" s="121"/>
    </row>
    <row r="204" spans="1:25" x14ac:dyDescent="0.3">
      <c r="A204" s="1" t="s">
        <v>901</v>
      </c>
      <c r="B204" s="450" t="s">
        <v>241</v>
      </c>
      <c r="C204" s="451"/>
      <c r="D204" s="452"/>
      <c r="E204" s="453"/>
      <c r="F204" s="453"/>
      <c r="G204" s="453"/>
      <c r="H204" s="453"/>
      <c r="I204" s="453"/>
      <c r="J204" s="453"/>
      <c r="K204" s="453"/>
      <c r="L204" s="453"/>
      <c r="M204" s="453"/>
      <c r="N204" s="453"/>
      <c r="O204" s="453"/>
      <c r="P204" s="453"/>
      <c r="Q204" s="453"/>
      <c r="R204" s="453"/>
      <c r="S204" s="453"/>
      <c r="T204" s="453"/>
      <c r="U204" s="453"/>
      <c r="V204" s="453"/>
      <c r="W204" s="454"/>
      <c r="Y204" s="121"/>
    </row>
    <row r="205" spans="1:25" x14ac:dyDescent="0.3">
      <c r="A205" s="1" t="s">
        <v>902</v>
      </c>
      <c r="B205" s="455" t="s">
        <v>100</v>
      </c>
      <c r="C205" s="425"/>
      <c r="D205" s="456"/>
      <c r="E205" s="457"/>
      <c r="F205" s="457"/>
      <c r="G205" s="457"/>
      <c r="H205" s="457"/>
      <c r="I205" s="457"/>
      <c r="J205" s="457"/>
      <c r="K205" s="457"/>
      <c r="L205" s="457"/>
      <c r="M205" s="457"/>
      <c r="N205" s="457"/>
      <c r="O205" s="457"/>
      <c r="P205" s="457"/>
      <c r="Q205" s="457"/>
      <c r="R205" s="457"/>
      <c r="S205" s="457"/>
      <c r="T205" s="457"/>
      <c r="U205" s="457"/>
      <c r="V205" s="457"/>
      <c r="W205" s="458"/>
      <c r="Y205" s="121"/>
    </row>
    <row r="206" spans="1:25" x14ac:dyDescent="0.3">
      <c r="A206" s="1" t="s">
        <v>903</v>
      </c>
      <c r="B206" s="455" t="s">
        <v>101</v>
      </c>
      <c r="C206" s="425"/>
      <c r="D206" s="456"/>
      <c r="E206" s="457"/>
      <c r="F206" s="457"/>
      <c r="G206" s="457"/>
      <c r="H206" s="457"/>
      <c r="I206" s="457"/>
      <c r="J206" s="457"/>
      <c r="K206" s="457"/>
      <c r="L206" s="457"/>
      <c r="M206" s="457"/>
      <c r="N206" s="457"/>
      <c r="O206" s="457"/>
      <c r="P206" s="457"/>
      <c r="Q206" s="457"/>
      <c r="R206" s="457"/>
      <c r="S206" s="457"/>
      <c r="T206" s="457"/>
      <c r="U206" s="457"/>
      <c r="V206" s="457"/>
      <c r="W206" s="458"/>
      <c r="Y206" s="121"/>
    </row>
    <row r="207" spans="1:25" x14ac:dyDescent="0.3">
      <c r="A207" s="1" t="s">
        <v>904</v>
      </c>
      <c r="B207" s="455" t="s">
        <v>102</v>
      </c>
      <c r="C207" s="425"/>
      <c r="D207" s="456"/>
      <c r="E207" s="457"/>
      <c r="F207" s="457"/>
      <c r="G207" s="457"/>
      <c r="H207" s="457"/>
      <c r="I207" s="457"/>
      <c r="J207" s="457"/>
      <c r="K207" s="457"/>
      <c r="L207" s="457"/>
      <c r="M207" s="457"/>
      <c r="N207" s="457"/>
      <c r="O207" s="457"/>
      <c r="P207" s="457"/>
      <c r="Q207" s="457"/>
      <c r="R207" s="457"/>
      <c r="S207" s="457"/>
      <c r="T207" s="457"/>
      <c r="U207" s="457"/>
      <c r="V207" s="457"/>
      <c r="W207" s="458"/>
      <c r="Y207" s="121"/>
    </row>
    <row r="208" spans="1:25" x14ac:dyDescent="0.3">
      <c r="A208" s="1" t="s">
        <v>905</v>
      </c>
      <c r="B208" s="455" t="s">
        <v>103</v>
      </c>
      <c r="C208" s="425"/>
      <c r="D208" s="456"/>
      <c r="E208" s="457"/>
      <c r="F208" s="457"/>
      <c r="G208" s="457"/>
      <c r="H208" s="457"/>
      <c r="I208" s="457"/>
      <c r="J208" s="457"/>
      <c r="K208" s="457"/>
      <c r="L208" s="457"/>
      <c r="M208" s="457"/>
      <c r="N208" s="457"/>
      <c r="O208" s="457"/>
      <c r="P208" s="457"/>
      <c r="Q208" s="457"/>
      <c r="R208" s="457"/>
      <c r="S208" s="457"/>
      <c r="T208" s="457"/>
      <c r="U208" s="457"/>
      <c r="V208" s="457"/>
      <c r="W208" s="458"/>
      <c r="Y208" s="121"/>
    </row>
    <row r="209" spans="1:25" x14ac:dyDescent="0.3">
      <c r="A209" s="1" t="s">
        <v>906</v>
      </c>
      <c r="B209" s="455" t="s">
        <v>104</v>
      </c>
      <c r="C209" s="425"/>
      <c r="D209" s="456"/>
      <c r="E209" s="457"/>
      <c r="F209" s="457"/>
      <c r="G209" s="457"/>
      <c r="H209" s="457"/>
      <c r="I209" s="457"/>
      <c r="J209" s="457"/>
      <c r="K209" s="457"/>
      <c r="L209" s="457"/>
      <c r="M209" s="457"/>
      <c r="N209" s="457"/>
      <c r="O209" s="457"/>
      <c r="P209" s="457"/>
      <c r="Q209" s="457"/>
      <c r="R209" s="457"/>
      <c r="S209" s="457"/>
      <c r="T209" s="457"/>
      <c r="U209" s="457"/>
      <c r="V209" s="457"/>
      <c r="W209" s="458"/>
      <c r="Y209" s="121"/>
    </row>
    <row r="210" spans="1:25" x14ac:dyDescent="0.3">
      <c r="A210" s="1" t="s">
        <v>907</v>
      </c>
      <c r="B210" s="455" t="s">
        <v>105</v>
      </c>
      <c r="C210" s="425"/>
      <c r="D210" s="456"/>
      <c r="E210" s="457"/>
      <c r="F210" s="457"/>
      <c r="G210" s="457"/>
      <c r="H210" s="457"/>
      <c r="I210" s="457"/>
      <c r="J210" s="457"/>
      <c r="K210" s="457"/>
      <c r="L210" s="457"/>
      <c r="M210" s="457"/>
      <c r="N210" s="457"/>
      <c r="O210" s="457"/>
      <c r="P210" s="457"/>
      <c r="Q210" s="457"/>
      <c r="R210" s="457"/>
      <c r="S210" s="457"/>
      <c r="T210" s="457"/>
      <c r="U210" s="457"/>
      <c r="V210" s="457"/>
      <c r="W210" s="458"/>
      <c r="Y210" s="121"/>
    </row>
    <row r="211" spans="1:25" x14ac:dyDescent="0.3">
      <c r="A211" s="1" t="s">
        <v>908</v>
      </c>
      <c r="B211" s="459" t="s">
        <v>401</v>
      </c>
      <c r="C211" s="460"/>
      <c r="D211" s="456"/>
      <c r="E211" s="457"/>
      <c r="F211" s="457"/>
      <c r="G211" s="457"/>
      <c r="H211" s="457"/>
      <c r="I211" s="457"/>
      <c r="J211" s="457"/>
      <c r="K211" s="457"/>
      <c r="L211" s="457"/>
      <c r="M211" s="457"/>
      <c r="N211" s="457"/>
      <c r="O211" s="457"/>
      <c r="P211" s="457"/>
      <c r="Q211" s="457"/>
      <c r="R211" s="457"/>
      <c r="S211" s="457"/>
      <c r="T211" s="457"/>
      <c r="U211" s="457"/>
      <c r="V211" s="457"/>
      <c r="W211" s="458"/>
      <c r="Y211" s="121"/>
    </row>
    <row r="212" spans="1:25" x14ac:dyDescent="0.3">
      <c r="A212" s="1" t="s">
        <v>909</v>
      </c>
      <c r="B212" s="449" t="s">
        <v>402</v>
      </c>
      <c r="C212" s="461"/>
      <c r="D212" s="456"/>
      <c r="E212" s="457"/>
      <c r="F212" s="457"/>
      <c r="G212" s="457"/>
      <c r="H212" s="457"/>
      <c r="I212" s="457"/>
      <c r="J212" s="457"/>
      <c r="K212" s="457"/>
      <c r="L212" s="457"/>
      <c r="M212" s="457"/>
      <c r="N212" s="457"/>
      <c r="O212" s="457"/>
      <c r="P212" s="457"/>
      <c r="Q212" s="457"/>
      <c r="R212" s="457"/>
      <c r="S212" s="457"/>
      <c r="T212" s="457"/>
      <c r="U212" s="457"/>
      <c r="V212" s="457"/>
      <c r="W212" s="458"/>
      <c r="Y212" s="121"/>
    </row>
    <row r="213" spans="1:25" x14ac:dyDescent="0.3">
      <c r="A213" s="1" t="s">
        <v>910</v>
      </c>
      <c r="B213" s="450" t="s">
        <v>160</v>
      </c>
      <c r="C213" s="438">
        <f>SUM(C205:C210)</f>
        <v>0</v>
      </c>
      <c r="D213" s="456"/>
      <c r="E213" s="457"/>
      <c r="F213" s="457"/>
      <c r="G213" s="457"/>
      <c r="H213" s="457"/>
      <c r="I213" s="457"/>
      <c r="J213" s="457"/>
      <c r="K213" s="457"/>
      <c r="L213" s="457"/>
      <c r="M213" s="457"/>
      <c r="N213" s="457"/>
      <c r="O213" s="457"/>
      <c r="P213" s="457"/>
      <c r="Q213" s="457"/>
      <c r="R213" s="457"/>
      <c r="S213" s="457"/>
      <c r="T213" s="457"/>
      <c r="U213" s="457"/>
      <c r="V213" s="457"/>
      <c r="W213" s="458"/>
      <c r="Y213" s="121"/>
    </row>
    <row r="214" spans="1:25" x14ac:dyDescent="0.3">
      <c r="A214" s="1" t="s">
        <v>911</v>
      </c>
      <c r="B214" s="216" t="s">
        <v>1104</v>
      </c>
      <c r="C214" s="201" t="str">
        <f>IF(C203=C213,"Gerai","Klaida")</f>
        <v>Gerai</v>
      </c>
      <c r="D214" s="462"/>
      <c r="E214" s="463"/>
      <c r="F214" s="463"/>
      <c r="G214" s="463"/>
      <c r="H214" s="463"/>
      <c r="I214" s="463"/>
      <c r="J214" s="463"/>
      <c r="K214" s="463"/>
      <c r="L214" s="463"/>
      <c r="M214" s="463"/>
      <c r="N214" s="463"/>
      <c r="O214" s="463"/>
      <c r="P214" s="463"/>
      <c r="Q214" s="463"/>
      <c r="R214" s="463"/>
      <c r="S214" s="463"/>
      <c r="T214" s="463"/>
      <c r="U214" s="463"/>
      <c r="V214" s="463"/>
      <c r="W214" s="464"/>
      <c r="Y214" s="121"/>
    </row>
    <row r="215" spans="1:25" x14ac:dyDescent="0.3">
      <c r="A215" s="1" t="s">
        <v>912</v>
      </c>
      <c r="B215" s="1"/>
      <c r="Y215" s="121"/>
    </row>
    <row r="216" spans="1:25" ht="21" x14ac:dyDescent="0.3">
      <c r="A216" s="1" t="s">
        <v>913</v>
      </c>
      <c r="B216" s="440" t="s">
        <v>418</v>
      </c>
      <c r="C216" s="441" t="str">
        <f>'6'!B43</f>
        <v>KAZL-P.9</v>
      </c>
      <c r="D216" s="442" t="s">
        <v>0</v>
      </c>
      <c r="E216" s="442" t="s">
        <v>1</v>
      </c>
      <c r="F216" s="442" t="s">
        <v>2</v>
      </c>
      <c r="G216" s="442" t="s">
        <v>3</v>
      </c>
      <c r="H216" s="442" t="s">
        <v>4</v>
      </c>
      <c r="I216" s="442" t="s">
        <v>5</v>
      </c>
      <c r="J216" s="442" t="s">
        <v>6</v>
      </c>
      <c r="K216" s="442" t="s">
        <v>7</v>
      </c>
      <c r="L216" s="442" t="s">
        <v>8</v>
      </c>
      <c r="M216" s="442" t="s">
        <v>9</v>
      </c>
      <c r="N216" s="442" t="s">
        <v>43</v>
      </c>
      <c r="O216" s="442" t="s">
        <v>44</v>
      </c>
      <c r="P216" s="442" t="s">
        <v>45</v>
      </c>
      <c r="Q216" s="442" t="s">
        <v>46</v>
      </c>
      <c r="R216" s="442" t="s">
        <v>47</v>
      </c>
      <c r="S216" s="442" t="s">
        <v>48</v>
      </c>
      <c r="T216" s="442" t="s">
        <v>49</v>
      </c>
      <c r="U216" s="442" t="s">
        <v>50</v>
      </c>
      <c r="V216" s="442" t="s">
        <v>51</v>
      </c>
      <c r="W216" s="443" t="s">
        <v>52</v>
      </c>
      <c r="Y216" s="121"/>
    </row>
    <row r="217" spans="1:25" x14ac:dyDescent="0.3">
      <c r="A217" s="1" t="s">
        <v>914</v>
      </c>
      <c r="B217" s="444"/>
      <c r="C217" s="445" t="s">
        <v>160</v>
      </c>
      <c r="D217" s="446"/>
      <c r="E217" s="446"/>
      <c r="F217" s="446"/>
      <c r="G217" s="446"/>
      <c r="H217" s="446"/>
      <c r="I217" s="446"/>
      <c r="J217" s="446"/>
      <c r="K217" s="446"/>
      <c r="L217" s="446"/>
      <c r="M217" s="446"/>
      <c r="N217" s="446"/>
      <c r="O217" s="446"/>
      <c r="P217" s="446"/>
      <c r="Q217" s="446"/>
      <c r="R217" s="446"/>
      <c r="S217" s="446"/>
      <c r="T217" s="446"/>
      <c r="U217" s="446"/>
      <c r="V217" s="446"/>
      <c r="W217" s="447"/>
      <c r="Y217" s="121"/>
    </row>
    <row r="218" spans="1:25" x14ac:dyDescent="0.3">
      <c r="A218" s="1" t="s">
        <v>915</v>
      </c>
      <c r="B218" s="448" t="str">
        <f>$B$8</f>
        <v>Ar rodiklis taikomas VPS priemonei?</v>
      </c>
      <c r="C218" s="131">
        <f>COUNTIFS(D218:W218,"taip")</f>
        <v>0</v>
      </c>
      <c r="D218" s="410" t="str">
        <f>HLOOKUP(D$6,'10'!D$6:D$70,$Y218,FALSE)</f>
        <v>Ne</v>
      </c>
      <c r="E218" s="410" t="str">
        <f>HLOOKUP(E$6,'10'!E$6:E$70,$Y218,FALSE)</f>
        <v>Ne</v>
      </c>
      <c r="F218" s="410" t="str">
        <f>HLOOKUP(F$6,'10'!F$6:F$70,$Y218,FALSE)</f>
        <v>Ne</v>
      </c>
      <c r="G218" s="410" t="str">
        <f>HLOOKUP(G$6,'10'!G$6:G$70,$Y218,FALSE)</f>
        <v>Ne</v>
      </c>
      <c r="H218" s="410" t="str">
        <f>HLOOKUP(H$6,'10'!H$6:H$70,$Y218,FALSE)</f>
        <v>Ne</v>
      </c>
      <c r="I218" s="410" t="str">
        <f>HLOOKUP(I$6,'10'!I$6:I$70,$Y218,FALSE)</f>
        <v>Ne</v>
      </c>
      <c r="J218" s="410" t="str">
        <f>HLOOKUP(J$6,'10'!J$6:J$70,$Y218,FALSE)</f>
        <v>Ne</v>
      </c>
      <c r="K218" s="410" t="str">
        <f>HLOOKUP(K$6,'10'!K$6:K$70,$Y218,FALSE)</f>
        <v>Ne</v>
      </c>
      <c r="L218" s="410" t="str">
        <f>HLOOKUP(L$6,'10'!L$6:L$70,$Y218,FALSE)</f>
        <v>Ne</v>
      </c>
      <c r="M218" s="410" t="str">
        <f>HLOOKUP(M$6,'10'!M$6:M$70,$Y218,FALSE)</f>
        <v>Ne</v>
      </c>
      <c r="N218" s="410" t="str">
        <f>HLOOKUP(N$6,'10'!N$6:N$70,$Y218,FALSE)</f>
        <v>Ne</v>
      </c>
      <c r="O218" s="410" t="str">
        <f>HLOOKUP(O$6,'10'!O$6:O$70,$Y218,FALSE)</f>
        <v>Ne</v>
      </c>
      <c r="P218" s="410" t="str">
        <f>HLOOKUP(P$6,'10'!P$6:P$70,$Y218,FALSE)</f>
        <v>Ne</v>
      </c>
      <c r="Q218" s="410" t="str">
        <f>HLOOKUP(Q$6,'10'!Q$6:Q$70,$Y218,FALSE)</f>
        <v>Ne</v>
      </c>
      <c r="R218" s="410" t="str">
        <f>HLOOKUP(R$6,'10'!R$6:R$70,$Y218,FALSE)</f>
        <v>Ne</v>
      </c>
      <c r="S218" s="410" t="str">
        <f>HLOOKUP(S$6,'10'!S$6:S$70,$Y218,FALSE)</f>
        <v>Ne</v>
      </c>
      <c r="T218" s="410" t="str">
        <f>HLOOKUP(T$6,'10'!T$6:T$70,$Y218,FALSE)</f>
        <v>Ne</v>
      </c>
      <c r="U218" s="410" t="str">
        <f>HLOOKUP(U$6,'10'!U$6:U$70,$Y218,FALSE)</f>
        <v>Ne</v>
      </c>
      <c r="V218" s="410" t="str">
        <f>HLOOKUP(V$6,'10'!V$6:V$70,$Y218,FALSE)</f>
        <v>Ne</v>
      </c>
      <c r="W218" s="411" t="str">
        <f>HLOOKUP(W$6,'10'!W$6:W$70,$Y218,FALSE)</f>
        <v>Ne</v>
      </c>
      <c r="Y218" s="121">
        <v>64</v>
      </c>
    </row>
    <row r="219" spans="1:25" x14ac:dyDescent="0.3">
      <c r="A219" s="1" t="s">
        <v>916</v>
      </c>
      <c r="B219" s="449" t="str">
        <f>$B$9</f>
        <v>Kiekybinis tikslas iki 2029 m.</v>
      </c>
      <c r="C219" s="412">
        <f>SUM(D219:W219)</f>
        <v>0</v>
      </c>
      <c r="D219" s="439"/>
      <c r="E219" s="435"/>
      <c r="F219" s="435"/>
      <c r="G219" s="435"/>
      <c r="H219" s="435"/>
      <c r="I219" s="435"/>
      <c r="J219" s="435"/>
      <c r="K219" s="435"/>
      <c r="L219" s="435"/>
      <c r="M219" s="435"/>
      <c r="N219" s="435"/>
      <c r="O219" s="435"/>
      <c r="P219" s="435"/>
      <c r="Q219" s="435"/>
      <c r="R219" s="435"/>
      <c r="S219" s="435"/>
      <c r="T219" s="435"/>
      <c r="U219" s="435"/>
      <c r="V219" s="435"/>
      <c r="W219" s="436"/>
      <c r="Y219" s="121"/>
    </row>
    <row r="220" spans="1:25" x14ac:dyDescent="0.3">
      <c r="A220" s="1" t="s">
        <v>917</v>
      </c>
      <c r="B220" s="450" t="s">
        <v>241</v>
      </c>
      <c r="C220" s="451"/>
      <c r="D220" s="452"/>
      <c r="E220" s="453"/>
      <c r="F220" s="453"/>
      <c r="G220" s="453"/>
      <c r="H220" s="453"/>
      <c r="I220" s="453"/>
      <c r="J220" s="453"/>
      <c r="K220" s="453"/>
      <c r="L220" s="453"/>
      <c r="M220" s="453"/>
      <c r="N220" s="453"/>
      <c r="O220" s="453"/>
      <c r="P220" s="453"/>
      <c r="Q220" s="453"/>
      <c r="R220" s="453"/>
      <c r="S220" s="453"/>
      <c r="T220" s="453"/>
      <c r="U220" s="453"/>
      <c r="V220" s="453"/>
      <c r="W220" s="454"/>
      <c r="Y220" s="121"/>
    </row>
    <row r="221" spans="1:25" x14ac:dyDescent="0.3">
      <c r="A221" s="1" t="s">
        <v>918</v>
      </c>
      <c r="B221" s="455" t="s">
        <v>100</v>
      </c>
      <c r="C221" s="425"/>
      <c r="D221" s="456"/>
      <c r="E221" s="457"/>
      <c r="F221" s="457"/>
      <c r="G221" s="457"/>
      <c r="H221" s="457"/>
      <c r="I221" s="457"/>
      <c r="J221" s="457"/>
      <c r="K221" s="457"/>
      <c r="L221" s="457"/>
      <c r="M221" s="457"/>
      <c r="N221" s="457"/>
      <c r="O221" s="457"/>
      <c r="P221" s="457"/>
      <c r="Q221" s="457"/>
      <c r="R221" s="457"/>
      <c r="S221" s="457"/>
      <c r="T221" s="457"/>
      <c r="U221" s="457"/>
      <c r="V221" s="457"/>
      <c r="W221" s="458"/>
      <c r="Y221" s="121"/>
    </row>
    <row r="222" spans="1:25" x14ac:dyDescent="0.3">
      <c r="A222" s="1" t="s">
        <v>919</v>
      </c>
      <c r="B222" s="455" t="s">
        <v>101</v>
      </c>
      <c r="C222" s="425"/>
      <c r="D222" s="456"/>
      <c r="E222" s="457"/>
      <c r="F222" s="457"/>
      <c r="G222" s="457"/>
      <c r="H222" s="457"/>
      <c r="I222" s="457"/>
      <c r="J222" s="457"/>
      <c r="K222" s="457"/>
      <c r="L222" s="457"/>
      <c r="M222" s="457"/>
      <c r="N222" s="457"/>
      <c r="O222" s="457"/>
      <c r="P222" s="457"/>
      <c r="Q222" s="457"/>
      <c r="R222" s="457"/>
      <c r="S222" s="457"/>
      <c r="T222" s="457"/>
      <c r="U222" s="457"/>
      <c r="V222" s="457"/>
      <c r="W222" s="458"/>
      <c r="Y222" s="121"/>
    </row>
    <row r="223" spans="1:25" x14ac:dyDescent="0.3">
      <c r="A223" s="1" t="s">
        <v>920</v>
      </c>
      <c r="B223" s="455" t="s">
        <v>102</v>
      </c>
      <c r="C223" s="425"/>
      <c r="D223" s="456"/>
      <c r="E223" s="457"/>
      <c r="F223" s="457"/>
      <c r="G223" s="457"/>
      <c r="H223" s="457"/>
      <c r="I223" s="457"/>
      <c r="J223" s="457"/>
      <c r="K223" s="457"/>
      <c r="L223" s="457"/>
      <c r="M223" s="457"/>
      <c r="N223" s="457"/>
      <c r="O223" s="457"/>
      <c r="P223" s="457"/>
      <c r="Q223" s="457"/>
      <c r="R223" s="457"/>
      <c r="S223" s="457"/>
      <c r="T223" s="457"/>
      <c r="U223" s="457"/>
      <c r="V223" s="457"/>
      <c r="W223" s="458"/>
      <c r="Y223" s="121"/>
    </row>
    <row r="224" spans="1:25" x14ac:dyDescent="0.3">
      <c r="A224" s="1" t="s">
        <v>921</v>
      </c>
      <c r="B224" s="455" t="s">
        <v>103</v>
      </c>
      <c r="C224" s="425"/>
      <c r="D224" s="456"/>
      <c r="E224" s="457"/>
      <c r="F224" s="457"/>
      <c r="G224" s="457"/>
      <c r="H224" s="457"/>
      <c r="I224" s="457"/>
      <c r="J224" s="457"/>
      <c r="K224" s="457"/>
      <c r="L224" s="457"/>
      <c r="M224" s="457"/>
      <c r="N224" s="457"/>
      <c r="O224" s="457"/>
      <c r="P224" s="457"/>
      <c r="Q224" s="457"/>
      <c r="R224" s="457"/>
      <c r="S224" s="457"/>
      <c r="T224" s="457"/>
      <c r="U224" s="457"/>
      <c r="V224" s="457"/>
      <c r="W224" s="458"/>
      <c r="Y224" s="121"/>
    </row>
    <row r="225" spans="1:25" x14ac:dyDescent="0.3">
      <c r="A225" s="1" t="s">
        <v>922</v>
      </c>
      <c r="B225" s="455" t="s">
        <v>104</v>
      </c>
      <c r="C225" s="425"/>
      <c r="D225" s="456"/>
      <c r="E225" s="457"/>
      <c r="F225" s="457"/>
      <c r="G225" s="457"/>
      <c r="H225" s="457"/>
      <c r="I225" s="457"/>
      <c r="J225" s="457"/>
      <c r="K225" s="457"/>
      <c r="L225" s="457"/>
      <c r="M225" s="457"/>
      <c r="N225" s="457"/>
      <c r="O225" s="457"/>
      <c r="P225" s="457"/>
      <c r="Q225" s="457"/>
      <c r="R225" s="457"/>
      <c r="S225" s="457"/>
      <c r="T225" s="457"/>
      <c r="U225" s="457"/>
      <c r="V225" s="457"/>
      <c r="W225" s="458"/>
      <c r="Y225" s="121"/>
    </row>
    <row r="226" spans="1:25" x14ac:dyDescent="0.3">
      <c r="A226" s="1" t="s">
        <v>923</v>
      </c>
      <c r="B226" s="455" t="s">
        <v>105</v>
      </c>
      <c r="C226" s="425"/>
      <c r="D226" s="456"/>
      <c r="E226" s="457"/>
      <c r="F226" s="457"/>
      <c r="G226" s="457"/>
      <c r="H226" s="457"/>
      <c r="I226" s="457"/>
      <c r="J226" s="457"/>
      <c r="K226" s="457"/>
      <c r="L226" s="457"/>
      <c r="M226" s="457"/>
      <c r="N226" s="457"/>
      <c r="O226" s="457"/>
      <c r="P226" s="457"/>
      <c r="Q226" s="457"/>
      <c r="R226" s="457"/>
      <c r="S226" s="457"/>
      <c r="T226" s="457"/>
      <c r="U226" s="457"/>
      <c r="V226" s="457"/>
      <c r="W226" s="458"/>
      <c r="Y226" s="121"/>
    </row>
    <row r="227" spans="1:25" x14ac:dyDescent="0.3">
      <c r="A227" s="1" t="s">
        <v>924</v>
      </c>
      <c r="B227" s="459" t="s">
        <v>401</v>
      </c>
      <c r="C227" s="460"/>
      <c r="D227" s="456"/>
      <c r="E227" s="457"/>
      <c r="F227" s="457"/>
      <c r="G227" s="457"/>
      <c r="H227" s="457"/>
      <c r="I227" s="457"/>
      <c r="J227" s="457"/>
      <c r="K227" s="457"/>
      <c r="L227" s="457"/>
      <c r="M227" s="457"/>
      <c r="N227" s="457"/>
      <c r="O227" s="457"/>
      <c r="P227" s="457"/>
      <c r="Q227" s="457"/>
      <c r="R227" s="457"/>
      <c r="S227" s="457"/>
      <c r="T227" s="457"/>
      <c r="U227" s="457"/>
      <c r="V227" s="457"/>
      <c r="W227" s="458"/>
      <c r="Y227" s="121"/>
    </row>
    <row r="228" spans="1:25" x14ac:dyDescent="0.3">
      <c r="A228" s="1" t="s">
        <v>925</v>
      </c>
      <c r="B228" s="449" t="s">
        <v>402</v>
      </c>
      <c r="C228" s="461"/>
      <c r="D228" s="456"/>
      <c r="E228" s="457"/>
      <c r="F228" s="457"/>
      <c r="G228" s="457"/>
      <c r="H228" s="457"/>
      <c r="I228" s="457"/>
      <c r="J228" s="457"/>
      <c r="K228" s="457"/>
      <c r="L228" s="457"/>
      <c r="M228" s="457"/>
      <c r="N228" s="457"/>
      <c r="O228" s="457"/>
      <c r="P228" s="457"/>
      <c r="Q228" s="457"/>
      <c r="R228" s="457"/>
      <c r="S228" s="457"/>
      <c r="T228" s="457"/>
      <c r="U228" s="457"/>
      <c r="V228" s="457"/>
      <c r="W228" s="458"/>
      <c r="Y228" s="121"/>
    </row>
    <row r="229" spans="1:25" x14ac:dyDescent="0.3">
      <c r="A229" s="1" t="s">
        <v>926</v>
      </c>
      <c r="B229" s="450" t="s">
        <v>160</v>
      </c>
      <c r="C229" s="438">
        <f>SUM(C221:C226)</f>
        <v>0</v>
      </c>
      <c r="D229" s="456"/>
      <c r="E229" s="457"/>
      <c r="F229" s="457"/>
      <c r="G229" s="457"/>
      <c r="H229" s="457"/>
      <c r="I229" s="457"/>
      <c r="J229" s="457"/>
      <c r="K229" s="457"/>
      <c r="L229" s="457"/>
      <c r="M229" s="457"/>
      <c r="N229" s="457"/>
      <c r="O229" s="457"/>
      <c r="P229" s="457"/>
      <c r="Q229" s="457"/>
      <c r="R229" s="457"/>
      <c r="S229" s="457"/>
      <c r="T229" s="457"/>
      <c r="U229" s="457"/>
      <c r="V229" s="457"/>
      <c r="W229" s="458"/>
      <c r="Y229" s="121"/>
    </row>
    <row r="230" spans="1:25" x14ac:dyDescent="0.3">
      <c r="A230" s="1" t="s">
        <v>927</v>
      </c>
      <c r="B230" s="216" t="s">
        <v>1104</v>
      </c>
      <c r="C230" s="201" t="str">
        <f>IF(C219=C229,"Gerai","Klaida")</f>
        <v>Gerai</v>
      </c>
      <c r="D230" s="462"/>
      <c r="E230" s="463"/>
      <c r="F230" s="463"/>
      <c r="G230" s="463"/>
      <c r="H230" s="463"/>
      <c r="I230" s="463"/>
      <c r="J230" s="463"/>
      <c r="K230" s="463"/>
      <c r="L230" s="463"/>
      <c r="M230" s="463"/>
      <c r="N230" s="463"/>
      <c r="O230" s="463"/>
      <c r="P230" s="463"/>
      <c r="Q230" s="463"/>
      <c r="R230" s="463"/>
      <c r="S230" s="463"/>
      <c r="T230" s="463"/>
      <c r="U230" s="463"/>
      <c r="V230" s="463"/>
      <c r="W230" s="464"/>
      <c r="Y230" s="121"/>
    </row>
    <row r="231" spans="1:25" x14ac:dyDescent="0.3">
      <c r="A231" s="1" t="s">
        <v>928</v>
      </c>
      <c r="B231" s="1"/>
      <c r="Y231" s="121"/>
    </row>
    <row r="232" spans="1:25" ht="21" x14ac:dyDescent="0.3">
      <c r="A232" s="1" t="s">
        <v>929</v>
      </c>
      <c r="B232" s="440" t="s">
        <v>419</v>
      </c>
      <c r="C232" s="441" t="str">
        <f>'6'!B44</f>
        <v>KAZL-P.10</v>
      </c>
      <c r="D232" s="442" t="s">
        <v>0</v>
      </c>
      <c r="E232" s="442" t="s">
        <v>1</v>
      </c>
      <c r="F232" s="442" t="s">
        <v>2</v>
      </c>
      <c r="G232" s="442" t="s">
        <v>3</v>
      </c>
      <c r="H232" s="442" t="s">
        <v>4</v>
      </c>
      <c r="I232" s="442" t="s">
        <v>5</v>
      </c>
      <c r="J232" s="442" t="s">
        <v>6</v>
      </c>
      <c r="K232" s="442" t="s">
        <v>7</v>
      </c>
      <c r="L232" s="442" t="s">
        <v>8</v>
      </c>
      <c r="M232" s="442" t="s">
        <v>9</v>
      </c>
      <c r="N232" s="442" t="s">
        <v>43</v>
      </c>
      <c r="O232" s="442" t="s">
        <v>44</v>
      </c>
      <c r="P232" s="442" t="s">
        <v>45</v>
      </c>
      <c r="Q232" s="442" t="s">
        <v>46</v>
      </c>
      <c r="R232" s="442" t="s">
        <v>47</v>
      </c>
      <c r="S232" s="442" t="s">
        <v>48</v>
      </c>
      <c r="T232" s="442" t="s">
        <v>49</v>
      </c>
      <c r="U232" s="442" t="s">
        <v>50</v>
      </c>
      <c r="V232" s="442" t="s">
        <v>51</v>
      </c>
      <c r="W232" s="443" t="s">
        <v>52</v>
      </c>
      <c r="Y232" s="121"/>
    </row>
    <row r="233" spans="1:25" x14ac:dyDescent="0.3">
      <c r="A233" s="1" t="s">
        <v>930</v>
      </c>
      <c r="B233" s="444"/>
      <c r="C233" s="445" t="s">
        <v>160</v>
      </c>
      <c r="D233" s="446"/>
      <c r="E233" s="446"/>
      <c r="F233" s="446"/>
      <c r="G233" s="446"/>
      <c r="H233" s="446"/>
      <c r="I233" s="446"/>
      <c r="J233" s="446"/>
      <c r="K233" s="446"/>
      <c r="L233" s="446"/>
      <c r="M233" s="446"/>
      <c r="N233" s="446"/>
      <c r="O233" s="446"/>
      <c r="P233" s="446"/>
      <c r="Q233" s="446"/>
      <c r="R233" s="446"/>
      <c r="S233" s="446"/>
      <c r="T233" s="446"/>
      <c r="U233" s="446"/>
      <c r="V233" s="446"/>
      <c r="W233" s="447"/>
      <c r="Y233" s="121"/>
    </row>
    <row r="234" spans="1:25" x14ac:dyDescent="0.3">
      <c r="A234" s="1" t="s">
        <v>931</v>
      </c>
      <c r="B234" s="448" t="str">
        <f>$B$8</f>
        <v>Ar rodiklis taikomas VPS priemonei?</v>
      </c>
      <c r="C234" s="131">
        <f>COUNTIFS(D234:W234,"taip")</f>
        <v>0</v>
      </c>
      <c r="D234" s="410" t="str">
        <f>HLOOKUP(D$6,'10'!D$6:D$70,$Y234,FALSE)</f>
        <v>Ne</v>
      </c>
      <c r="E234" s="410" t="str">
        <f>HLOOKUP(E$6,'10'!E$6:E$70,$Y234,FALSE)</f>
        <v>Ne</v>
      </c>
      <c r="F234" s="410" t="str">
        <f>HLOOKUP(F$6,'10'!F$6:F$70,$Y234,FALSE)</f>
        <v>Ne</v>
      </c>
      <c r="G234" s="410" t="str">
        <f>HLOOKUP(G$6,'10'!G$6:G$70,$Y234,FALSE)</f>
        <v>Ne</v>
      </c>
      <c r="H234" s="410" t="str">
        <f>HLOOKUP(H$6,'10'!H$6:H$70,$Y234,FALSE)</f>
        <v>Ne</v>
      </c>
      <c r="I234" s="410" t="str">
        <f>HLOOKUP(I$6,'10'!I$6:I$70,$Y234,FALSE)</f>
        <v>Ne</v>
      </c>
      <c r="J234" s="410" t="str">
        <f>HLOOKUP(J$6,'10'!J$6:J$70,$Y234,FALSE)</f>
        <v>Ne</v>
      </c>
      <c r="K234" s="410" t="str">
        <f>HLOOKUP(K$6,'10'!K$6:K$70,$Y234,FALSE)</f>
        <v>Ne</v>
      </c>
      <c r="L234" s="410" t="str">
        <f>HLOOKUP(L$6,'10'!L$6:L$70,$Y234,FALSE)</f>
        <v>Ne</v>
      </c>
      <c r="M234" s="410" t="str">
        <f>HLOOKUP(M$6,'10'!M$6:M$70,$Y234,FALSE)</f>
        <v>Ne</v>
      </c>
      <c r="N234" s="410" t="str">
        <f>HLOOKUP(N$6,'10'!N$6:N$70,$Y234,FALSE)</f>
        <v>Ne</v>
      </c>
      <c r="O234" s="410" t="str">
        <f>HLOOKUP(O$6,'10'!O$6:O$70,$Y234,FALSE)</f>
        <v>Ne</v>
      </c>
      <c r="P234" s="410" t="str">
        <f>HLOOKUP(P$6,'10'!P$6:P$70,$Y234,FALSE)</f>
        <v>Ne</v>
      </c>
      <c r="Q234" s="410" t="str">
        <f>HLOOKUP(Q$6,'10'!Q$6:Q$70,$Y234,FALSE)</f>
        <v>Ne</v>
      </c>
      <c r="R234" s="410" t="str">
        <f>HLOOKUP(R$6,'10'!R$6:R$70,$Y234,FALSE)</f>
        <v>Ne</v>
      </c>
      <c r="S234" s="410" t="str">
        <f>HLOOKUP(S$6,'10'!S$6:S$70,$Y234,FALSE)</f>
        <v>Ne</v>
      </c>
      <c r="T234" s="410" t="str">
        <f>HLOOKUP(T$6,'10'!T$6:T$70,$Y234,FALSE)</f>
        <v>Ne</v>
      </c>
      <c r="U234" s="410" t="str">
        <f>HLOOKUP(U$6,'10'!U$6:U$70,$Y234,FALSE)</f>
        <v>Ne</v>
      </c>
      <c r="V234" s="410" t="str">
        <f>HLOOKUP(V$6,'10'!V$6:V$70,$Y234,FALSE)</f>
        <v>Ne</v>
      </c>
      <c r="W234" s="411" t="str">
        <f>HLOOKUP(W$6,'10'!W$6:W$70,$Y234,FALSE)</f>
        <v>Ne</v>
      </c>
      <c r="Y234" s="121">
        <v>65</v>
      </c>
    </row>
    <row r="235" spans="1:25" x14ac:dyDescent="0.3">
      <c r="A235" s="1" t="s">
        <v>932</v>
      </c>
      <c r="B235" s="449" t="s">
        <v>456</v>
      </c>
      <c r="C235" s="412">
        <f>SUM(D235:W235)</f>
        <v>0</v>
      </c>
      <c r="D235" s="439"/>
      <c r="E235" s="435"/>
      <c r="F235" s="435"/>
      <c r="G235" s="435"/>
      <c r="H235" s="435"/>
      <c r="I235" s="435"/>
      <c r="J235" s="435"/>
      <c r="K235" s="435"/>
      <c r="L235" s="435"/>
      <c r="M235" s="435"/>
      <c r="N235" s="435"/>
      <c r="O235" s="435"/>
      <c r="P235" s="435"/>
      <c r="Q235" s="435"/>
      <c r="R235" s="435"/>
      <c r="S235" s="435"/>
      <c r="T235" s="435"/>
      <c r="U235" s="435"/>
      <c r="V235" s="435"/>
      <c r="W235" s="436"/>
      <c r="Y235" s="121"/>
    </row>
    <row r="236" spans="1:25" x14ac:dyDescent="0.3">
      <c r="A236" s="1" t="s">
        <v>933</v>
      </c>
      <c r="B236" s="450" t="s">
        <v>241</v>
      </c>
      <c r="C236" s="451"/>
      <c r="D236" s="452"/>
      <c r="E236" s="453"/>
      <c r="F236" s="453"/>
      <c r="G236" s="453"/>
      <c r="H236" s="453"/>
      <c r="I236" s="453"/>
      <c r="J236" s="453"/>
      <c r="K236" s="453"/>
      <c r="L236" s="453"/>
      <c r="M236" s="453"/>
      <c r="N236" s="453"/>
      <c r="O236" s="453"/>
      <c r="P236" s="453"/>
      <c r="Q236" s="453"/>
      <c r="R236" s="453"/>
      <c r="S236" s="453"/>
      <c r="T236" s="453"/>
      <c r="U236" s="453"/>
      <c r="V236" s="453"/>
      <c r="W236" s="454"/>
      <c r="Y236" s="121"/>
    </row>
    <row r="237" spans="1:25" x14ac:dyDescent="0.3">
      <c r="A237" s="1" t="s">
        <v>934</v>
      </c>
      <c r="B237" s="455" t="s">
        <v>100</v>
      </c>
      <c r="C237" s="425"/>
      <c r="D237" s="456"/>
      <c r="E237" s="457"/>
      <c r="F237" s="457"/>
      <c r="G237" s="457"/>
      <c r="H237" s="457"/>
      <c r="I237" s="457"/>
      <c r="J237" s="457"/>
      <c r="K237" s="457"/>
      <c r="L237" s="457"/>
      <c r="M237" s="457"/>
      <c r="N237" s="457"/>
      <c r="O237" s="457"/>
      <c r="P237" s="457"/>
      <c r="Q237" s="457"/>
      <c r="R237" s="457"/>
      <c r="S237" s="457"/>
      <c r="T237" s="457"/>
      <c r="U237" s="457"/>
      <c r="V237" s="457"/>
      <c r="W237" s="458"/>
      <c r="Y237" s="121"/>
    </row>
    <row r="238" spans="1:25" x14ac:dyDescent="0.3">
      <c r="A238" s="1" t="s">
        <v>935</v>
      </c>
      <c r="B238" s="455" t="s">
        <v>101</v>
      </c>
      <c r="C238" s="425"/>
      <c r="D238" s="456"/>
      <c r="E238" s="457"/>
      <c r="F238" s="457"/>
      <c r="G238" s="457"/>
      <c r="H238" s="457"/>
      <c r="I238" s="457"/>
      <c r="J238" s="457"/>
      <c r="K238" s="457"/>
      <c r="L238" s="457"/>
      <c r="M238" s="457"/>
      <c r="N238" s="457"/>
      <c r="O238" s="457"/>
      <c r="P238" s="457"/>
      <c r="Q238" s="457"/>
      <c r="R238" s="457"/>
      <c r="S238" s="457"/>
      <c r="T238" s="457"/>
      <c r="U238" s="457"/>
      <c r="V238" s="457"/>
      <c r="W238" s="458"/>
      <c r="Y238" s="121"/>
    </row>
    <row r="239" spans="1:25" x14ac:dyDescent="0.3">
      <c r="A239" s="1" t="s">
        <v>936</v>
      </c>
      <c r="B239" s="455" t="s">
        <v>102</v>
      </c>
      <c r="C239" s="425"/>
      <c r="D239" s="456"/>
      <c r="E239" s="457"/>
      <c r="F239" s="457"/>
      <c r="G239" s="457"/>
      <c r="H239" s="457"/>
      <c r="I239" s="457"/>
      <c r="J239" s="457"/>
      <c r="K239" s="457"/>
      <c r="L239" s="457"/>
      <c r="M239" s="457"/>
      <c r="N239" s="457"/>
      <c r="O239" s="457"/>
      <c r="P239" s="457"/>
      <c r="Q239" s="457"/>
      <c r="R239" s="457"/>
      <c r="S239" s="457"/>
      <c r="T239" s="457"/>
      <c r="U239" s="457"/>
      <c r="V239" s="457"/>
      <c r="W239" s="458"/>
      <c r="Y239" s="121"/>
    </row>
    <row r="240" spans="1:25" x14ac:dyDescent="0.3">
      <c r="A240" s="1" t="s">
        <v>937</v>
      </c>
      <c r="B240" s="455" t="s">
        <v>103</v>
      </c>
      <c r="C240" s="425"/>
      <c r="D240" s="456"/>
      <c r="E240" s="457"/>
      <c r="F240" s="457"/>
      <c r="G240" s="457"/>
      <c r="H240" s="457"/>
      <c r="I240" s="457"/>
      <c r="J240" s="457"/>
      <c r="K240" s="457"/>
      <c r="L240" s="457"/>
      <c r="M240" s="457"/>
      <c r="N240" s="457"/>
      <c r="O240" s="457"/>
      <c r="P240" s="457"/>
      <c r="Q240" s="457"/>
      <c r="R240" s="457"/>
      <c r="S240" s="457"/>
      <c r="T240" s="457"/>
      <c r="U240" s="457"/>
      <c r="V240" s="457"/>
      <c r="W240" s="458"/>
      <c r="Y240" s="121"/>
    </row>
    <row r="241" spans="1:25" x14ac:dyDescent="0.3">
      <c r="A241" s="1" t="s">
        <v>938</v>
      </c>
      <c r="B241" s="455" t="s">
        <v>104</v>
      </c>
      <c r="C241" s="425"/>
      <c r="D241" s="456"/>
      <c r="E241" s="457"/>
      <c r="F241" s="457"/>
      <c r="G241" s="457"/>
      <c r="H241" s="457"/>
      <c r="I241" s="457"/>
      <c r="J241" s="457"/>
      <c r="K241" s="457"/>
      <c r="L241" s="457"/>
      <c r="M241" s="457"/>
      <c r="N241" s="457"/>
      <c r="O241" s="457"/>
      <c r="P241" s="457"/>
      <c r="Q241" s="457"/>
      <c r="R241" s="457"/>
      <c r="S241" s="457"/>
      <c r="T241" s="457"/>
      <c r="U241" s="457"/>
      <c r="V241" s="457"/>
      <c r="W241" s="458"/>
      <c r="Y241" s="121"/>
    </row>
    <row r="242" spans="1:25" x14ac:dyDescent="0.3">
      <c r="A242" s="1" t="s">
        <v>939</v>
      </c>
      <c r="B242" s="455" t="s">
        <v>105</v>
      </c>
      <c r="C242" s="425"/>
      <c r="D242" s="456"/>
      <c r="E242" s="457"/>
      <c r="F242" s="457"/>
      <c r="G242" s="457"/>
      <c r="H242" s="457"/>
      <c r="I242" s="457"/>
      <c r="J242" s="457"/>
      <c r="K242" s="457"/>
      <c r="L242" s="457"/>
      <c r="M242" s="457"/>
      <c r="N242" s="457"/>
      <c r="O242" s="457"/>
      <c r="P242" s="457"/>
      <c r="Q242" s="457"/>
      <c r="R242" s="457"/>
      <c r="S242" s="457"/>
      <c r="T242" s="457"/>
      <c r="U242" s="457"/>
      <c r="V242" s="457"/>
      <c r="W242" s="458"/>
      <c r="Y242" s="121"/>
    </row>
    <row r="243" spans="1:25" x14ac:dyDescent="0.3">
      <c r="A243" s="1" t="s">
        <v>940</v>
      </c>
      <c r="B243" s="459" t="s">
        <v>401</v>
      </c>
      <c r="C243" s="460"/>
      <c r="D243" s="456"/>
      <c r="E243" s="457"/>
      <c r="F243" s="457"/>
      <c r="G243" s="457"/>
      <c r="H243" s="457"/>
      <c r="I243" s="457"/>
      <c r="J243" s="457"/>
      <c r="K243" s="457"/>
      <c r="L243" s="457"/>
      <c r="M243" s="457"/>
      <c r="N243" s="457"/>
      <c r="O243" s="457"/>
      <c r="P243" s="457"/>
      <c r="Q243" s="457"/>
      <c r="R243" s="457"/>
      <c r="S243" s="457"/>
      <c r="T243" s="457"/>
      <c r="U243" s="457"/>
      <c r="V243" s="457"/>
      <c r="W243" s="458"/>
      <c r="Y243" s="121"/>
    </row>
    <row r="244" spans="1:25" x14ac:dyDescent="0.3">
      <c r="A244" s="1" t="s">
        <v>941</v>
      </c>
      <c r="B244" s="449" t="s">
        <v>402</v>
      </c>
      <c r="C244" s="461"/>
      <c r="D244" s="456"/>
      <c r="E244" s="457"/>
      <c r="F244" s="457"/>
      <c r="G244" s="457"/>
      <c r="H244" s="457"/>
      <c r="I244" s="457"/>
      <c r="J244" s="457"/>
      <c r="K244" s="457"/>
      <c r="L244" s="457"/>
      <c r="M244" s="457"/>
      <c r="N244" s="457"/>
      <c r="O244" s="457"/>
      <c r="P244" s="457"/>
      <c r="Q244" s="457"/>
      <c r="R244" s="457"/>
      <c r="S244" s="457"/>
      <c r="T244" s="457"/>
      <c r="U244" s="457"/>
      <c r="V244" s="457"/>
      <c r="W244" s="458"/>
      <c r="Y244" s="121"/>
    </row>
    <row r="245" spans="1:25" x14ac:dyDescent="0.3">
      <c r="A245" s="1" t="s">
        <v>942</v>
      </c>
      <c r="B245" s="450" t="s">
        <v>160</v>
      </c>
      <c r="C245" s="438">
        <f>SUM(C237:C242)</f>
        <v>0</v>
      </c>
      <c r="D245" s="456"/>
      <c r="E245" s="457"/>
      <c r="F245" s="457"/>
      <c r="G245" s="457"/>
      <c r="H245" s="457"/>
      <c r="I245" s="457"/>
      <c r="J245" s="457"/>
      <c r="K245" s="457"/>
      <c r="L245" s="457"/>
      <c r="M245" s="457"/>
      <c r="N245" s="457"/>
      <c r="O245" s="457"/>
      <c r="P245" s="457"/>
      <c r="Q245" s="457"/>
      <c r="R245" s="457"/>
      <c r="S245" s="457"/>
      <c r="T245" s="457"/>
      <c r="U245" s="457"/>
      <c r="V245" s="457"/>
      <c r="W245" s="458"/>
      <c r="Y245" s="121"/>
    </row>
    <row r="246" spans="1:25" x14ac:dyDescent="0.3">
      <c r="A246" s="1" t="s">
        <v>1105</v>
      </c>
      <c r="B246" s="216" t="s">
        <v>1104</v>
      </c>
      <c r="C246" s="201" t="str">
        <f>IF(C235=C245,"Gerai","Klaida")</f>
        <v>Gerai</v>
      </c>
      <c r="D246" s="462"/>
      <c r="E246" s="463"/>
      <c r="F246" s="463"/>
      <c r="G246" s="463"/>
      <c r="H246" s="463"/>
      <c r="I246" s="463"/>
      <c r="J246" s="463"/>
      <c r="K246" s="463"/>
      <c r="L246" s="463"/>
      <c r="M246" s="463"/>
      <c r="N246" s="463"/>
      <c r="O246" s="463"/>
      <c r="P246" s="463"/>
      <c r="Q246" s="463"/>
      <c r="R246" s="463"/>
      <c r="S246" s="463"/>
      <c r="T246" s="463"/>
      <c r="U246" s="463"/>
      <c r="V246" s="463"/>
      <c r="W246" s="464"/>
      <c r="Y246" s="121"/>
    </row>
    <row r="249" spans="1:25" x14ac:dyDescent="0.3">
      <c r="A249" s="1"/>
      <c r="B249" s="596" t="s">
        <v>1455</v>
      </c>
    </row>
    <row r="250" spans="1:25" ht="72" x14ac:dyDescent="0.3">
      <c r="A250" s="1">
        <v>1</v>
      </c>
      <c r="B250" s="335" t="s">
        <v>1471</v>
      </c>
    </row>
    <row r="251" spans="1:25" ht="57.6" x14ac:dyDescent="0.3">
      <c r="A251" s="1">
        <v>2</v>
      </c>
      <c r="B251" s="335" t="s">
        <v>1632</v>
      </c>
    </row>
    <row r="252" spans="1:25" ht="28.8" x14ac:dyDescent="0.3">
      <c r="A252" s="1">
        <v>3</v>
      </c>
      <c r="B252" s="335" t="s">
        <v>1457</v>
      </c>
    </row>
    <row r="253" spans="1:25" ht="28.8" x14ac:dyDescent="0.3">
      <c r="A253" s="1">
        <v>4</v>
      </c>
      <c r="B253" s="335" t="s">
        <v>1459</v>
      </c>
    </row>
    <row r="254" spans="1:25" ht="72" x14ac:dyDescent="0.3">
      <c r="A254" s="1">
        <v>5</v>
      </c>
      <c r="B254" s="335" t="s">
        <v>1456</v>
      </c>
    </row>
    <row r="255" spans="1:25" ht="57.6" x14ac:dyDescent="0.3">
      <c r="A255" s="1">
        <v>6</v>
      </c>
      <c r="B255" s="335" t="s">
        <v>1460</v>
      </c>
    </row>
    <row r="256" spans="1:25" ht="172.8" x14ac:dyDescent="0.3">
      <c r="A256" s="1">
        <v>7</v>
      </c>
      <c r="B256" s="335" t="s">
        <v>1472</v>
      </c>
    </row>
    <row r="257" spans="1:25" ht="144" x14ac:dyDescent="0.3">
      <c r="A257" s="1">
        <v>8</v>
      </c>
      <c r="B257" s="335" t="s">
        <v>1463</v>
      </c>
    </row>
    <row r="258" spans="1:25" ht="57.6" x14ac:dyDescent="0.3">
      <c r="A258" s="1">
        <v>9</v>
      </c>
      <c r="B258" s="335" t="s">
        <v>1466</v>
      </c>
    </row>
    <row r="259" spans="1:25" x14ac:dyDescent="0.3">
      <c r="A259" s="1">
        <v>10</v>
      </c>
      <c r="B259" s="596" t="s">
        <v>1464</v>
      </c>
    </row>
    <row r="260" spans="1:25" ht="28.8" x14ac:dyDescent="0.3">
      <c r="A260" s="1">
        <v>11</v>
      </c>
      <c r="B260" s="335" t="s">
        <v>1469</v>
      </c>
    </row>
    <row r="261" spans="1:25" ht="28.8" x14ac:dyDescent="0.3">
      <c r="A261" s="1">
        <v>12</v>
      </c>
      <c r="B261" s="335" t="s">
        <v>1465</v>
      </c>
    </row>
    <row r="262" spans="1:25" ht="28.8" x14ac:dyDescent="0.3">
      <c r="A262" s="1">
        <v>13</v>
      </c>
      <c r="B262" s="335" t="s">
        <v>1470</v>
      </c>
    </row>
    <row r="263" spans="1:25" ht="43.2" x14ac:dyDescent="0.3">
      <c r="A263" s="1">
        <v>14</v>
      </c>
      <c r="B263" s="335" t="s">
        <v>1467</v>
      </c>
    </row>
    <row r="264" spans="1:25" ht="28.8" x14ac:dyDescent="0.3">
      <c r="A264" s="1">
        <v>15</v>
      </c>
      <c r="B264" s="335" t="s">
        <v>1468</v>
      </c>
    </row>
    <row r="265" spans="1:25" x14ac:dyDescent="0.3">
      <c r="B265" s="15"/>
      <c r="C265" s="219"/>
      <c r="W265" s="13"/>
      <c r="X265" s="18"/>
      <c r="Y265" s="13"/>
    </row>
    <row r="266" spans="1:25" x14ac:dyDescent="0.3">
      <c r="B266" s="15"/>
      <c r="C266" s="219"/>
      <c r="W266" s="13"/>
      <c r="X266" s="18"/>
      <c r="Y266" s="13"/>
    </row>
    <row r="267" spans="1:25" x14ac:dyDescent="0.3">
      <c r="B267" s="15"/>
      <c r="C267" s="219"/>
      <c r="W267" s="13"/>
      <c r="X267" s="18"/>
      <c r="Y267" s="13"/>
    </row>
    <row r="268" spans="1:25" x14ac:dyDescent="0.3">
      <c r="B268" s="15"/>
      <c r="C268" s="219"/>
      <c r="W268" s="13"/>
      <c r="X268" s="18"/>
      <c r="Y268" s="13"/>
    </row>
  </sheetData>
  <sheetProtection algorithmName="SHA-512" hashValue="jh+VyBUeQcToErg+vigsgBFW6TBT3sg1qa8rMz+J7J9o7yRtQVKgfPRkLibMT3oGxx4Xq76QyNn+NSNbK4NyiQ==" saltValue="oelDVcNnbcgxguikVqhQsA==" spinCount="100000" sheet="1" objects="1" scenarios="1"/>
  <mergeCells count="1">
    <mergeCell ref="C26:C27"/>
  </mergeCells>
  <phoneticPr fontId="8" type="noConversion"/>
  <dataValidations count="6">
    <dataValidation type="whole" allowBlank="1" showInputMessage="1" showErrorMessage="1" prompt="Įveskite sveiką skaičių. Maksimali reikšmė - 50" sqref="D9:W9" xr:uid="{6F60852A-1772-42E1-919D-0B7C6E028784}">
      <formula1>0</formula1>
      <formula2>50</formula2>
    </dataValidation>
    <dataValidation type="decimal" allowBlank="1" showInputMessage="1" showErrorMessage="1" prompt="Maksimali reikšmė - 100" sqref="D25:W25" xr:uid="{EB6241FA-E7AA-4B25-A5B8-4F91586C4847}">
      <formula1>0</formula1>
      <formula2>100</formula2>
    </dataValidation>
    <dataValidation type="whole" allowBlank="1" showInputMessage="1" showErrorMessage="1" prompt="Maksimali reikšmė - 100 000" sqref="D59:W59 D75:W75 D91:W91 D107:W107 D123:W123 D139:W139 D155:W155 D171:W171 D187:W187 D203:W203 D219:W219 D235:W235" xr:uid="{6CCB5828-98B6-4037-8634-31B4D2698798}">
      <formula1>0</formula1>
      <formula2>100000</formula2>
    </dataValidation>
    <dataValidation type="whole" allowBlank="1" showInputMessage="1" showErrorMessage="1" prompt="Maksimali reikšmė - 50" sqref="D43:W43" xr:uid="{E219CB89-85B9-42B9-B1E7-A177ADBFB5C3}">
      <formula1>0</formula1>
      <formula2>50</formula2>
    </dataValidation>
    <dataValidation type="whole" allowBlank="1" showInputMessage="1" showErrorMessage="1" prompt="Įveskite sveiką skaičių be tarpų" sqref="C205:C212 Y237:Y244 C237:C244 Y11:Y18 C11:C18 Y173:Y180 C173:C180 Y189:Y196 Y205:Y212 Y157:Y164 C157:C164 Y141:Y148 C141:C148 Y125:Y132 C125:C132 Y109:Y116 C109:C116 Y77:Y84 C77:C84 Y93:Y100 C93:C100 Y61:Y68 C61:C68 Y45:Y52 C45:C52 Y35:Y36 C35:C36 Y221:Y228 C221:C228 C189:C196" xr:uid="{2E60AAB3-71CB-493D-AA24-BEC9C5E8A838}">
      <formula1>0</formula1>
      <formula2>100000</formula2>
    </dataValidation>
    <dataValidation type="decimal" allowBlank="1" showInputMessage="1" showErrorMessage="1" prompt="Įveskite skaičių be tarpų. Maksimali reikšmė - 1000" sqref="C29:C34 Y29:Y34" xr:uid="{F77637BE-78C6-4E5C-A64B-29026D6F95F6}">
      <formula1>0</formula1>
      <formula2>1000</formula2>
    </dataValidation>
  </dataValidations>
  <pageMargins left="0.70866141732283472" right="0.70866141732283472" top="0.74803149606299213" bottom="0.74803149606299213" header="0.31496062992125984" footer="0.31496062992125984"/>
  <pageSetup paperSize="9" scale="71" fitToHeight="0" orientation="landscape" horizontalDpi="4294967293" verticalDpi="0" r:id="rId1"/>
  <rowBreaks count="7" manualBreakCount="7">
    <brk id="39" max="22" man="1"/>
    <brk id="71" max="22" man="1"/>
    <brk id="103" max="22" man="1"/>
    <brk id="135" max="22" man="1"/>
    <brk id="167" max="22" man="1"/>
    <brk id="199" max="22" man="1"/>
    <brk id="231" max="22" man="1"/>
  </rowBreaks>
  <colBreaks count="1" manualBreakCount="1">
    <brk id="11" max="24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91ACA645-2D8D-4F15-AD4E-DABCB6BFF3BD}">
          <x14:formula1>
            <xm:f>Sąrašai!$A$23:$A$24</xm:f>
          </x14:formula1>
          <xm:sqref>D26:W27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38F66-16CF-4D1C-9B31-7509465AA101}">
  <dimension ref="A1:M121"/>
  <sheetViews>
    <sheetView topLeftCell="A4" zoomScaleNormal="100" workbookViewId="0">
      <selection activeCell="E71" sqref="E71"/>
    </sheetView>
  </sheetViews>
  <sheetFormatPr defaultColWidth="9.109375" defaultRowHeight="14.4" x14ac:dyDescent="0.3"/>
  <cols>
    <col min="1" max="1" width="8.6640625" style="114" customWidth="1"/>
    <col min="2" max="2" width="12.6640625" style="114" customWidth="1"/>
    <col min="3" max="3" width="68.6640625" style="114" customWidth="1"/>
    <col min="4" max="4" width="12.6640625" style="114" customWidth="1"/>
    <col min="5" max="5" width="50.6640625" style="383" customWidth="1"/>
    <col min="6" max="6" width="20.6640625" style="114" customWidth="1"/>
    <col min="7" max="8" width="12.6640625" style="114" customWidth="1"/>
    <col min="9" max="9" width="50.6640625" style="114" customWidth="1"/>
    <col min="10" max="10" width="12.6640625" style="114" customWidth="1"/>
    <col min="11" max="11" width="50.6640625" style="114" customWidth="1"/>
    <col min="12" max="12" width="12.6640625" style="114" customWidth="1"/>
    <col min="13" max="13" width="50.6640625" style="114" customWidth="1"/>
    <col min="14" max="16384" width="9.109375" style="114"/>
  </cols>
  <sheetData>
    <row r="1" spans="1:13" s="113" customFormat="1" ht="18" x14ac:dyDescent="0.3">
      <c r="A1" s="116" t="s">
        <v>208</v>
      </c>
      <c r="B1" s="116" t="s">
        <v>672</v>
      </c>
      <c r="C1" s="116"/>
      <c r="D1" s="116"/>
      <c r="E1" s="122"/>
      <c r="F1" s="116"/>
      <c r="G1" s="116"/>
      <c r="H1" s="116"/>
      <c r="I1" s="116"/>
      <c r="J1" s="116"/>
      <c r="K1" s="116"/>
      <c r="L1" s="116"/>
      <c r="M1" s="116"/>
    </row>
    <row r="2" spans="1:13" x14ac:dyDescent="0.3">
      <c r="A2" s="2"/>
      <c r="B2" s="2"/>
      <c r="C2" s="2"/>
      <c r="D2" s="2"/>
      <c r="E2" s="391"/>
      <c r="F2" s="2"/>
      <c r="G2" s="2"/>
      <c r="H2" s="2"/>
      <c r="I2" s="2"/>
      <c r="J2" s="2"/>
      <c r="K2" s="2"/>
      <c r="L2" s="2"/>
      <c r="M2" s="2"/>
    </row>
    <row r="3" spans="1:13" s="13" customFormat="1" x14ac:dyDescent="0.3">
      <c r="A3" s="1"/>
      <c r="B3" s="140" t="s">
        <v>1272</v>
      </c>
      <c r="C3" s="205" t="str">
        <f>'1'!C8</f>
        <v>KAZL</v>
      </c>
      <c r="D3" s="1"/>
      <c r="E3" s="41"/>
      <c r="F3" s="1"/>
      <c r="G3" s="1"/>
    </row>
    <row r="4" spans="1:13" s="1" customFormat="1" ht="15" thickBot="1" x14ac:dyDescent="0.35">
      <c r="E4" s="41"/>
    </row>
    <row r="5" spans="1:13" x14ac:dyDescent="0.3">
      <c r="A5" s="2"/>
      <c r="B5" s="396">
        <v>1</v>
      </c>
      <c r="C5" s="397">
        <v>2</v>
      </c>
      <c r="D5" s="397">
        <v>3</v>
      </c>
      <c r="E5" s="698">
        <v>4</v>
      </c>
      <c r="F5" s="392">
        <v>5</v>
      </c>
      <c r="G5" s="334">
        <v>6</v>
      </c>
    </row>
    <row r="6" spans="1:13" ht="43.2" x14ac:dyDescent="0.3">
      <c r="A6" s="2"/>
      <c r="B6" s="699" t="s">
        <v>54</v>
      </c>
      <c r="C6" s="117" t="s">
        <v>53</v>
      </c>
      <c r="D6" s="697" t="s">
        <v>456</v>
      </c>
      <c r="E6" s="700" t="s">
        <v>1365</v>
      </c>
      <c r="F6" s="392" t="s">
        <v>1104</v>
      </c>
      <c r="G6" s="334" t="s">
        <v>1450</v>
      </c>
    </row>
    <row r="7" spans="1:13" ht="28.8" x14ac:dyDescent="0.3">
      <c r="A7" s="2" t="s">
        <v>615</v>
      </c>
      <c r="B7" s="398" t="s">
        <v>139</v>
      </c>
      <c r="C7" s="186" t="str">
        <f>'6'!C8</f>
        <v>Žemės ūkio sektoriaus skaitmeninimas. Ūkių, pagal BŽŪP gaunančių paramą skaitmeninėms ūkininkavimo technologijoms plėtoti, skaičius</v>
      </c>
      <c r="D7" s="384"/>
      <c r="E7" s="399"/>
      <c r="F7" s="393"/>
      <c r="G7" s="388"/>
    </row>
    <row r="8" spans="1:13" x14ac:dyDescent="0.3">
      <c r="A8" s="2" t="s">
        <v>616</v>
      </c>
      <c r="B8" s="701" t="s">
        <v>0</v>
      </c>
      <c r="C8" s="385" t="str">
        <f>VLOOKUP(B8,'7'!$B$7:$C$26,2,FALSE)</f>
        <v>Verslo kūrimas ir plėtra</v>
      </c>
      <c r="D8" s="385">
        <f>HLOOKUP(B8,'11'!$D$6:$W$75,4,FALSE)</f>
        <v>0</v>
      </c>
      <c r="E8" s="702"/>
      <c r="F8" s="394" t="str">
        <f>IF(AND(D8&gt;0,ISBLANK(E8)),"Trūksta pagrindimo","Gerai")</f>
        <v>Gerai</v>
      </c>
      <c r="G8" s="389">
        <f>LEN(E8)</f>
        <v>0</v>
      </c>
    </row>
    <row r="9" spans="1:13" x14ac:dyDescent="0.3">
      <c r="A9" s="2" t="s">
        <v>617</v>
      </c>
      <c r="B9" s="701" t="s">
        <v>1</v>
      </c>
      <c r="C9" s="385" t="str">
        <f>VLOOKUP(B9,'7'!$B$7:$C$26,2,FALSE)</f>
        <v>Bendruomeninio verslo kūrimas ir plėtra</v>
      </c>
      <c r="D9" s="385">
        <f>HLOOKUP(B9,'11'!$D$6:$W$75,4,FALSE)</f>
        <v>0</v>
      </c>
      <c r="E9" s="702"/>
      <c r="F9" s="394" t="str">
        <f t="shared" ref="F9:F27" si="0">IF(AND(D9&gt;0,ISBLANK(E9)),"Trūksta pagrindimo","Gerai")</f>
        <v>Gerai</v>
      </c>
      <c r="G9" s="389">
        <f t="shared" ref="G9:G72" si="1">LEN(E9)</f>
        <v>0</v>
      </c>
    </row>
    <row r="10" spans="1:13" x14ac:dyDescent="0.3">
      <c r="A10" s="2" t="s">
        <v>618</v>
      </c>
      <c r="B10" s="701" t="s">
        <v>2</v>
      </c>
      <c r="C10" s="385" t="str">
        <f>VLOOKUP(B10,'7'!$B$7:$C$26,2,FALSE)</f>
        <v>Kaimų atnaujinimas ir plėtra</v>
      </c>
      <c r="D10" s="385">
        <f>HLOOKUP(B10,'11'!$D$6:$W$75,4,FALSE)</f>
        <v>0</v>
      </c>
      <c r="E10" s="702"/>
      <c r="F10" s="394" t="str">
        <f t="shared" si="0"/>
        <v>Gerai</v>
      </c>
      <c r="G10" s="389">
        <f t="shared" si="1"/>
        <v>0</v>
      </c>
    </row>
    <row r="11" spans="1:13" x14ac:dyDescent="0.3">
      <c r="A11" s="2" t="s">
        <v>619</v>
      </c>
      <c r="B11" s="701" t="s">
        <v>3</v>
      </c>
      <c r="C11" s="385" t="str">
        <f>VLOOKUP(B11,'7'!$B$7:$C$26,2,FALSE)</f>
        <v>Bendruomeniškumą skatinančios veiklos</v>
      </c>
      <c r="D11" s="385">
        <f>HLOOKUP(B11,'11'!$D$6:$W$75,4,FALSE)</f>
        <v>0</v>
      </c>
      <c r="E11" s="702"/>
      <c r="F11" s="394" t="str">
        <f t="shared" si="0"/>
        <v>Gerai</v>
      </c>
      <c r="G11" s="389">
        <f t="shared" si="1"/>
        <v>0</v>
      </c>
    </row>
    <row r="12" spans="1:13" x14ac:dyDescent="0.3">
      <c r="A12" s="2" t="s">
        <v>620</v>
      </c>
      <c r="B12" s="701" t="s">
        <v>4</v>
      </c>
      <c r="C12" s="385" t="str">
        <f>VLOOKUP(B12,'7'!$B$7:$C$26,2,FALSE)</f>
        <v>Tarptautinis VVG bendradarbiavimas</v>
      </c>
      <c r="D12" s="385">
        <f>HLOOKUP(B12,'11'!$D$6:$W$75,4,FALSE)</f>
        <v>0</v>
      </c>
      <c r="E12" s="702"/>
      <c r="F12" s="394" t="str">
        <f t="shared" si="0"/>
        <v>Gerai</v>
      </c>
      <c r="G12" s="389">
        <f t="shared" si="1"/>
        <v>0</v>
      </c>
    </row>
    <row r="13" spans="1:13" x14ac:dyDescent="0.3">
      <c r="A13" s="2" t="s">
        <v>621</v>
      </c>
      <c r="B13" s="701" t="s">
        <v>5</v>
      </c>
      <c r="C13" s="385">
        <f>VLOOKUP(B13,'7'!$B$7:$C$26,2,FALSE)</f>
        <v>0</v>
      </c>
      <c r="D13" s="385">
        <f>HLOOKUP(B13,'11'!$D$6:$W$75,4,FALSE)</f>
        <v>0</v>
      </c>
      <c r="E13" s="702"/>
      <c r="F13" s="394" t="str">
        <f t="shared" si="0"/>
        <v>Gerai</v>
      </c>
      <c r="G13" s="389">
        <f t="shared" si="1"/>
        <v>0</v>
      </c>
    </row>
    <row r="14" spans="1:13" x14ac:dyDescent="0.3">
      <c r="A14" s="2" t="s">
        <v>622</v>
      </c>
      <c r="B14" s="701" t="s">
        <v>6</v>
      </c>
      <c r="C14" s="385">
        <f>VLOOKUP(B14,'7'!$B$7:$C$26,2,FALSE)</f>
        <v>0</v>
      </c>
      <c r="D14" s="385">
        <f>HLOOKUP(B14,'11'!$D$6:$W$75,4,FALSE)</f>
        <v>0</v>
      </c>
      <c r="E14" s="702"/>
      <c r="F14" s="394" t="str">
        <f t="shared" si="0"/>
        <v>Gerai</v>
      </c>
      <c r="G14" s="389">
        <f t="shared" si="1"/>
        <v>0</v>
      </c>
    </row>
    <row r="15" spans="1:13" x14ac:dyDescent="0.3">
      <c r="A15" s="2" t="s">
        <v>623</v>
      </c>
      <c r="B15" s="701" t="s">
        <v>7</v>
      </c>
      <c r="C15" s="385">
        <f>VLOOKUP(B15,'7'!$B$7:$C$26,2,FALSE)</f>
        <v>0</v>
      </c>
      <c r="D15" s="385">
        <f>HLOOKUP(B15,'11'!$D$6:$W$75,4,FALSE)</f>
        <v>0</v>
      </c>
      <c r="E15" s="702"/>
      <c r="F15" s="394" t="str">
        <f t="shared" si="0"/>
        <v>Gerai</v>
      </c>
      <c r="G15" s="389">
        <f t="shared" si="1"/>
        <v>0</v>
      </c>
    </row>
    <row r="16" spans="1:13" x14ac:dyDescent="0.3">
      <c r="A16" s="2" t="s">
        <v>624</v>
      </c>
      <c r="B16" s="701" t="s">
        <v>8</v>
      </c>
      <c r="C16" s="385">
        <f>VLOOKUP(B16,'7'!$B$7:$C$26,2,FALSE)</f>
        <v>0</v>
      </c>
      <c r="D16" s="385">
        <f>HLOOKUP(B16,'11'!$D$6:$W$75,4,FALSE)</f>
        <v>0</v>
      </c>
      <c r="E16" s="702"/>
      <c r="F16" s="394" t="str">
        <f t="shared" si="0"/>
        <v>Gerai</v>
      </c>
      <c r="G16" s="389">
        <f t="shared" si="1"/>
        <v>0</v>
      </c>
    </row>
    <row r="17" spans="1:7" x14ac:dyDescent="0.3">
      <c r="A17" s="2" t="s">
        <v>625</v>
      </c>
      <c r="B17" s="701" t="s">
        <v>9</v>
      </c>
      <c r="C17" s="385">
        <f>VLOOKUP(B17,'7'!$B$7:$C$26,2,FALSE)</f>
        <v>0</v>
      </c>
      <c r="D17" s="385">
        <f>HLOOKUP(B17,'11'!$D$6:$W$75,4,FALSE)</f>
        <v>0</v>
      </c>
      <c r="E17" s="702"/>
      <c r="F17" s="394" t="str">
        <f t="shared" si="0"/>
        <v>Gerai</v>
      </c>
      <c r="G17" s="389">
        <f t="shared" si="1"/>
        <v>0</v>
      </c>
    </row>
    <row r="18" spans="1:7" x14ac:dyDescent="0.3">
      <c r="A18" s="2" t="s">
        <v>626</v>
      </c>
      <c r="B18" s="701" t="s">
        <v>43</v>
      </c>
      <c r="C18" s="385">
        <f>VLOOKUP(B18,'7'!$B$7:$C$26,2,FALSE)</f>
        <v>0</v>
      </c>
      <c r="D18" s="385">
        <f>HLOOKUP(B18,'11'!$D$6:$W$75,4,FALSE)</f>
        <v>0</v>
      </c>
      <c r="E18" s="702"/>
      <c r="F18" s="394" t="str">
        <f t="shared" si="0"/>
        <v>Gerai</v>
      </c>
      <c r="G18" s="389">
        <f t="shared" si="1"/>
        <v>0</v>
      </c>
    </row>
    <row r="19" spans="1:7" x14ac:dyDescent="0.3">
      <c r="A19" s="2" t="s">
        <v>627</v>
      </c>
      <c r="B19" s="701" t="s">
        <v>44</v>
      </c>
      <c r="C19" s="385">
        <f>VLOOKUP(B19,'7'!$B$7:$C$26,2,FALSE)</f>
        <v>0</v>
      </c>
      <c r="D19" s="385">
        <f>HLOOKUP(B19,'11'!$D$6:$W$75,4,FALSE)</f>
        <v>0</v>
      </c>
      <c r="E19" s="702"/>
      <c r="F19" s="394" t="str">
        <f t="shared" si="0"/>
        <v>Gerai</v>
      </c>
      <c r="G19" s="389">
        <f t="shared" si="1"/>
        <v>0</v>
      </c>
    </row>
    <row r="20" spans="1:7" x14ac:dyDescent="0.3">
      <c r="A20" s="2" t="s">
        <v>628</v>
      </c>
      <c r="B20" s="701" t="s">
        <v>45</v>
      </c>
      <c r="C20" s="385">
        <f>VLOOKUP(B20,'7'!$B$7:$C$26,2,FALSE)</f>
        <v>0</v>
      </c>
      <c r="D20" s="385">
        <f>HLOOKUP(B20,'11'!$D$6:$W$75,4,FALSE)</f>
        <v>0</v>
      </c>
      <c r="E20" s="702"/>
      <c r="F20" s="394" t="str">
        <f t="shared" si="0"/>
        <v>Gerai</v>
      </c>
      <c r="G20" s="389">
        <f t="shared" si="1"/>
        <v>0</v>
      </c>
    </row>
    <row r="21" spans="1:7" x14ac:dyDescent="0.3">
      <c r="A21" s="2" t="s">
        <v>629</v>
      </c>
      <c r="B21" s="701" t="s">
        <v>46</v>
      </c>
      <c r="C21" s="385">
        <f>VLOOKUP(B21,'7'!$B$7:$C$26,2,FALSE)</f>
        <v>0</v>
      </c>
      <c r="D21" s="385">
        <f>HLOOKUP(B21,'11'!$D$6:$W$75,4,FALSE)</f>
        <v>0</v>
      </c>
      <c r="E21" s="702"/>
      <c r="F21" s="394" t="str">
        <f t="shared" si="0"/>
        <v>Gerai</v>
      </c>
      <c r="G21" s="389">
        <f t="shared" si="1"/>
        <v>0</v>
      </c>
    </row>
    <row r="22" spans="1:7" x14ac:dyDescent="0.3">
      <c r="A22" s="2" t="s">
        <v>630</v>
      </c>
      <c r="B22" s="701" t="s">
        <v>47</v>
      </c>
      <c r="C22" s="385">
        <f>VLOOKUP(B22,'7'!$B$7:$C$26,2,FALSE)</f>
        <v>0</v>
      </c>
      <c r="D22" s="385">
        <f>HLOOKUP(B22,'11'!$D$6:$W$75,4,FALSE)</f>
        <v>0</v>
      </c>
      <c r="E22" s="702"/>
      <c r="F22" s="394" t="str">
        <f t="shared" si="0"/>
        <v>Gerai</v>
      </c>
      <c r="G22" s="389">
        <f t="shared" si="1"/>
        <v>0</v>
      </c>
    </row>
    <row r="23" spans="1:7" x14ac:dyDescent="0.3">
      <c r="A23" s="2" t="s">
        <v>631</v>
      </c>
      <c r="B23" s="701" t="s">
        <v>48</v>
      </c>
      <c r="C23" s="385">
        <f>VLOOKUP(B23,'7'!$B$7:$C$26,2,FALSE)</f>
        <v>0</v>
      </c>
      <c r="D23" s="385">
        <f>HLOOKUP(B23,'11'!$D$6:$W$75,4,FALSE)</f>
        <v>0</v>
      </c>
      <c r="E23" s="702"/>
      <c r="F23" s="394" t="str">
        <f t="shared" si="0"/>
        <v>Gerai</v>
      </c>
      <c r="G23" s="389">
        <f t="shared" si="1"/>
        <v>0</v>
      </c>
    </row>
    <row r="24" spans="1:7" x14ac:dyDescent="0.3">
      <c r="A24" s="2" t="s">
        <v>632</v>
      </c>
      <c r="B24" s="701" t="s">
        <v>49</v>
      </c>
      <c r="C24" s="385">
        <f>VLOOKUP(B24,'7'!$B$7:$C$26,2,FALSE)</f>
        <v>0</v>
      </c>
      <c r="D24" s="385">
        <f>HLOOKUP(B24,'11'!$D$6:$W$75,4,FALSE)</f>
        <v>0</v>
      </c>
      <c r="E24" s="702"/>
      <c r="F24" s="394" t="str">
        <f t="shared" si="0"/>
        <v>Gerai</v>
      </c>
      <c r="G24" s="389">
        <f t="shared" si="1"/>
        <v>0</v>
      </c>
    </row>
    <row r="25" spans="1:7" x14ac:dyDescent="0.3">
      <c r="A25" s="2" t="s">
        <v>633</v>
      </c>
      <c r="B25" s="701" t="s">
        <v>50</v>
      </c>
      <c r="C25" s="385">
        <f>VLOOKUP(B25,'7'!$B$7:$C$26,2,FALSE)</f>
        <v>0</v>
      </c>
      <c r="D25" s="385">
        <f>HLOOKUP(B25,'11'!$D$6:$W$75,4,FALSE)</f>
        <v>0</v>
      </c>
      <c r="E25" s="702"/>
      <c r="F25" s="394" t="str">
        <f t="shared" si="0"/>
        <v>Gerai</v>
      </c>
      <c r="G25" s="389">
        <f t="shared" si="1"/>
        <v>0</v>
      </c>
    </row>
    <row r="26" spans="1:7" x14ac:dyDescent="0.3">
      <c r="A26" s="2" t="s">
        <v>634</v>
      </c>
      <c r="B26" s="701" t="s">
        <v>51</v>
      </c>
      <c r="C26" s="385">
        <f>VLOOKUP(B26,'7'!$B$7:$C$26,2,FALSE)</f>
        <v>0</v>
      </c>
      <c r="D26" s="385">
        <f>HLOOKUP(B26,'11'!$D$6:$W$75,4,FALSE)</f>
        <v>0</v>
      </c>
      <c r="E26" s="702"/>
      <c r="F26" s="394" t="str">
        <f t="shared" si="0"/>
        <v>Gerai</v>
      </c>
      <c r="G26" s="389">
        <f t="shared" si="1"/>
        <v>0</v>
      </c>
    </row>
    <row r="27" spans="1:7" x14ac:dyDescent="0.3">
      <c r="A27" s="2" t="s">
        <v>1363</v>
      </c>
      <c r="B27" s="701" t="s">
        <v>52</v>
      </c>
      <c r="C27" s="385">
        <f>VLOOKUP(B27,'7'!$B$7:$C$26,2,FALSE)</f>
        <v>0</v>
      </c>
      <c r="D27" s="385">
        <f>HLOOKUP(B27,'11'!$D$6:$W$75,4,FALSE)</f>
        <v>0</v>
      </c>
      <c r="E27" s="702"/>
      <c r="F27" s="394" t="str">
        <f t="shared" si="0"/>
        <v>Gerai</v>
      </c>
      <c r="G27" s="389">
        <f t="shared" si="1"/>
        <v>0</v>
      </c>
    </row>
    <row r="28" spans="1:7" ht="28.8" x14ac:dyDescent="0.3">
      <c r="A28" s="2" t="s">
        <v>1364</v>
      </c>
      <c r="B28" s="398" t="s">
        <v>140</v>
      </c>
      <c r="C28" s="186" t="str">
        <f>'6'!C9</f>
        <v>Ekonomikos augimas ir darbo vietų kūrimas kaimo vietovėse. BŽŪP projektais remiamas naujų darbo vietų kūrimas</v>
      </c>
      <c r="D28" s="384"/>
      <c r="E28" s="399"/>
      <c r="F28" s="393"/>
      <c r="G28" s="388"/>
    </row>
    <row r="29" spans="1:7" ht="86.4" x14ac:dyDescent="0.3">
      <c r="A29" s="2" t="s">
        <v>1366</v>
      </c>
      <c r="B29" s="701" t="s">
        <v>0</v>
      </c>
      <c r="C29" s="385" t="str">
        <f>VLOOKUP(B29,'7'!$B$7:$C$26,2,FALSE)</f>
        <v>Verslo kūrimas ir plėtra</v>
      </c>
      <c r="D29" s="385">
        <f>HLOOKUP(B29,'11'!$D$6:$W$75,20,FALSE)</f>
        <v>12</v>
      </c>
      <c r="E29" s="702" t="s">
        <v>1764</v>
      </c>
      <c r="F29" s="394" t="str">
        <f>IF(AND(D29&gt;0,ISBLANK(E29)),"Trūksta pagrindimo","Gerai")</f>
        <v>Gerai</v>
      </c>
      <c r="G29" s="389">
        <f t="shared" si="1"/>
        <v>286</v>
      </c>
    </row>
    <row r="30" spans="1:7" ht="86.4" x14ac:dyDescent="0.3">
      <c r="A30" s="2" t="s">
        <v>1367</v>
      </c>
      <c r="B30" s="701" t="s">
        <v>1</v>
      </c>
      <c r="C30" s="385" t="str">
        <f>VLOOKUP(B30,'7'!$B$7:$C$26,2,FALSE)</f>
        <v>Bendruomeninio verslo kūrimas ir plėtra</v>
      </c>
      <c r="D30" s="385">
        <f>HLOOKUP(B30,'11'!$D$6:$W$75,20,FALSE)</f>
        <v>5</v>
      </c>
      <c r="E30" s="702" t="s">
        <v>1765</v>
      </c>
      <c r="F30" s="394" t="str">
        <f t="shared" ref="F30:F48" si="2">IF(AND(D30&gt;0,ISBLANK(E30)),"Trūksta pagrindimo","Gerai")</f>
        <v>Gerai</v>
      </c>
      <c r="G30" s="389">
        <f t="shared" si="1"/>
        <v>289</v>
      </c>
    </row>
    <row r="31" spans="1:7" x14ac:dyDescent="0.3">
      <c r="A31" s="2" t="s">
        <v>1368</v>
      </c>
      <c r="B31" s="701" t="s">
        <v>2</v>
      </c>
      <c r="C31" s="385" t="str">
        <f>VLOOKUP(B31,'7'!$B$7:$C$26,2,FALSE)</f>
        <v>Kaimų atnaujinimas ir plėtra</v>
      </c>
      <c r="D31" s="385">
        <f>HLOOKUP(B31,'11'!$D$6:$W$75,20,FALSE)</f>
        <v>0</v>
      </c>
      <c r="E31" s="702"/>
      <c r="F31" s="394" t="str">
        <f t="shared" si="2"/>
        <v>Gerai</v>
      </c>
      <c r="G31" s="389">
        <f t="shared" si="1"/>
        <v>0</v>
      </c>
    </row>
    <row r="32" spans="1:7" x14ac:dyDescent="0.3">
      <c r="A32" s="2" t="s">
        <v>1369</v>
      </c>
      <c r="B32" s="701" t="s">
        <v>3</v>
      </c>
      <c r="C32" s="385" t="str">
        <f>VLOOKUP(B32,'7'!$B$7:$C$26,2,FALSE)</f>
        <v>Bendruomeniškumą skatinančios veiklos</v>
      </c>
      <c r="D32" s="385">
        <f>HLOOKUP(B32,'11'!$D$6:$W$75,20,FALSE)</f>
        <v>0</v>
      </c>
      <c r="E32" s="702"/>
      <c r="F32" s="394" t="str">
        <f t="shared" si="2"/>
        <v>Gerai</v>
      </c>
      <c r="G32" s="389">
        <f t="shared" si="1"/>
        <v>0</v>
      </c>
    </row>
    <row r="33" spans="1:7" x14ac:dyDescent="0.3">
      <c r="A33" s="2" t="s">
        <v>1370</v>
      </c>
      <c r="B33" s="701" t="s">
        <v>4</v>
      </c>
      <c r="C33" s="385" t="str">
        <f>VLOOKUP(B33,'7'!$B$7:$C$26,2,FALSE)</f>
        <v>Tarptautinis VVG bendradarbiavimas</v>
      </c>
      <c r="D33" s="385">
        <f>HLOOKUP(B33,'11'!$D$6:$W$75,20,FALSE)</f>
        <v>0</v>
      </c>
      <c r="E33" s="702"/>
      <c r="F33" s="394" t="str">
        <f t="shared" si="2"/>
        <v>Gerai</v>
      </c>
      <c r="G33" s="389">
        <f t="shared" si="1"/>
        <v>0</v>
      </c>
    </row>
    <row r="34" spans="1:7" x14ac:dyDescent="0.3">
      <c r="A34" s="2" t="s">
        <v>1371</v>
      </c>
      <c r="B34" s="701" t="s">
        <v>5</v>
      </c>
      <c r="C34" s="385">
        <f>VLOOKUP(B34,'7'!$B$7:$C$26,2,FALSE)</f>
        <v>0</v>
      </c>
      <c r="D34" s="385">
        <f>HLOOKUP(B34,'11'!$D$6:$W$75,20,FALSE)</f>
        <v>0</v>
      </c>
      <c r="E34" s="702"/>
      <c r="F34" s="394" t="str">
        <f t="shared" si="2"/>
        <v>Gerai</v>
      </c>
      <c r="G34" s="389">
        <f t="shared" si="1"/>
        <v>0</v>
      </c>
    </row>
    <row r="35" spans="1:7" x14ac:dyDescent="0.3">
      <c r="A35" s="2" t="s">
        <v>1372</v>
      </c>
      <c r="B35" s="701" t="s">
        <v>6</v>
      </c>
      <c r="C35" s="385">
        <f>VLOOKUP(B35,'7'!$B$7:$C$26,2,FALSE)</f>
        <v>0</v>
      </c>
      <c r="D35" s="385">
        <f>HLOOKUP(B35,'11'!$D$6:$W$75,20,FALSE)</f>
        <v>0</v>
      </c>
      <c r="E35" s="702"/>
      <c r="F35" s="394" t="str">
        <f t="shared" si="2"/>
        <v>Gerai</v>
      </c>
      <c r="G35" s="389">
        <f t="shared" si="1"/>
        <v>0</v>
      </c>
    </row>
    <row r="36" spans="1:7" x14ac:dyDescent="0.3">
      <c r="A36" s="2" t="s">
        <v>1373</v>
      </c>
      <c r="B36" s="701" t="s">
        <v>7</v>
      </c>
      <c r="C36" s="385">
        <f>VLOOKUP(B36,'7'!$B$7:$C$26,2,FALSE)</f>
        <v>0</v>
      </c>
      <c r="D36" s="385">
        <f>HLOOKUP(B36,'11'!$D$6:$W$75,20,FALSE)</f>
        <v>0</v>
      </c>
      <c r="E36" s="702"/>
      <c r="F36" s="394" t="str">
        <f t="shared" si="2"/>
        <v>Gerai</v>
      </c>
      <c r="G36" s="389">
        <f t="shared" si="1"/>
        <v>0</v>
      </c>
    </row>
    <row r="37" spans="1:7" x14ac:dyDescent="0.3">
      <c r="A37" s="2" t="s">
        <v>1374</v>
      </c>
      <c r="B37" s="701" t="s">
        <v>8</v>
      </c>
      <c r="C37" s="385">
        <f>VLOOKUP(B37,'7'!$B$7:$C$26,2,FALSE)</f>
        <v>0</v>
      </c>
      <c r="D37" s="385">
        <f>HLOOKUP(B37,'11'!$D$6:$W$75,20,FALSE)</f>
        <v>0</v>
      </c>
      <c r="E37" s="702"/>
      <c r="F37" s="394" t="str">
        <f t="shared" si="2"/>
        <v>Gerai</v>
      </c>
      <c r="G37" s="389">
        <f t="shared" si="1"/>
        <v>0</v>
      </c>
    </row>
    <row r="38" spans="1:7" x14ac:dyDescent="0.3">
      <c r="A38" s="2" t="s">
        <v>1375</v>
      </c>
      <c r="B38" s="701" t="s">
        <v>9</v>
      </c>
      <c r="C38" s="385">
        <f>VLOOKUP(B38,'7'!$B$7:$C$26,2,FALSE)</f>
        <v>0</v>
      </c>
      <c r="D38" s="385">
        <f>HLOOKUP(B38,'11'!$D$6:$W$75,20,FALSE)</f>
        <v>0</v>
      </c>
      <c r="E38" s="702"/>
      <c r="F38" s="394" t="str">
        <f t="shared" si="2"/>
        <v>Gerai</v>
      </c>
      <c r="G38" s="389">
        <f t="shared" si="1"/>
        <v>0</v>
      </c>
    </row>
    <row r="39" spans="1:7" x14ac:dyDescent="0.3">
      <c r="A39" s="2" t="s">
        <v>1376</v>
      </c>
      <c r="B39" s="701" t="s">
        <v>43</v>
      </c>
      <c r="C39" s="385">
        <f>VLOOKUP(B39,'7'!$B$7:$C$26,2,FALSE)</f>
        <v>0</v>
      </c>
      <c r="D39" s="385">
        <f>HLOOKUP(B39,'11'!$D$6:$W$75,20,FALSE)</f>
        <v>0</v>
      </c>
      <c r="E39" s="702"/>
      <c r="F39" s="394" t="str">
        <f t="shared" si="2"/>
        <v>Gerai</v>
      </c>
      <c r="G39" s="389">
        <f t="shared" si="1"/>
        <v>0</v>
      </c>
    </row>
    <row r="40" spans="1:7" x14ac:dyDescent="0.3">
      <c r="A40" s="2" t="s">
        <v>1377</v>
      </c>
      <c r="B40" s="701" t="s">
        <v>44</v>
      </c>
      <c r="C40" s="385">
        <f>VLOOKUP(B40,'7'!$B$7:$C$26,2,FALSE)</f>
        <v>0</v>
      </c>
      <c r="D40" s="385">
        <f>HLOOKUP(B40,'11'!$D$6:$W$75,20,FALSE)</f>
        <v>0</v>
      </c>
      <c r="E40" s="702"/>
      <c r="F40" s="394" t="str">
        <f t="shared" si="2"/>
        <v>Gerai</v>
      </c>
      <c r="G40" s="389">
        <f t="shared" si="1"/>
        <v>0</v>
      </c>
    </row>
    <row r="41" spans="1:7" x14ac:dyDescent="0.3">
      <c r="A41" s="2" t="s">
        <v>1378</v>
      </c>
      <c r="B41" s="701" t="s">
        <v>45</v>
      </c>
      <c r="C41" s="385">
        <f>VLOOKUP(B41,'7'!$B$7:$C$26,2,FALSE)</f>
        <v>0</v>
      </c>
      <c r="D41" s="385">
        <f>HLOOKUP(B41,'11'!$D$6:$W$75,20,FALSE)</f>
        <v>0</v>
      </c>
      <c r="E41" s="702"/>
      <c r="F41" s="394" t="str">
        <f t="shared" si="2"/>
        <v>Gerai</v>
      </c>
      <c r="G41" s="389">
        <f t="shared" si="1"/>
        <v>0</v>
      </c>
    </row>
    <row r="42" spans="1:7" x14ac:dyDescent="0.3">
      <c r="A42" s="2" t="s">
        <v>1379</v>
      </c>
      <c r="B42" s="701" t="s">
        <v>46</v>
      </c>
      <c r="C42" s="385">
        <f>VLOOKUP(B42,'7'!$B$7:$C$26,2,FALSE)</f>
        <v>0</v>
      </c>
      <c r="D42" s="385">
        <f>HLOOKUP(B42,'11'!$D$6:$W$75,20,FALSE)</f>
        <v>0</v>
      </c>
      <c r="E42" s="702"/>
      <c r="F42" s="394" t="str">
        <f t="shared" si="2"/>
        <v>Gerai</v>
      </c>
      <c r="G42" s="389">
        <f t="shared" si="1"/>
        <v>0</v>
      </c>
    </row>
    <row r="43" spans="1:7" x14ac:dyDescent="0.3">
      <c r="A43" s="2" t="s">
        <v>1380</v>
      </c>
      <c r="B43" s="701" t="s">
        <v>47</v>
      </c>
      <c r="C43" s="385">
        <f>VLOOKUP(B43,'7'!$B$7:$C$26,2,FALSE)</f>
        <v>0</v>
      </c>
      <c r="D43" s="385">
        <f>HLOOKUP(B43,'11'!$D$6:$W$75,20,FALSE)</f>
        <v>0</v>
      </c>
      <c r="E43" s="702"/>
      <c r="F43" s="394" t="str">
        <f t="shared" si="2"/>
        <v>Gerai</v>
      </c>
      <c r="G43" s="389">
        <f t="shared" si="1"/>
        <v>0</v>
      </c>
    </row>
    <row r="44" spans="1:7" x14ac:dyDescent="0.3">
      <c r="A44" s="2" t="s">
        <v>1381</v>
      </c>
      <c r="B44" s="701" t="s">
        <v>48</v>
      </c>
      <c r="C44" s="385">
        <f>VLOOKUP(B44,'7'!$B$7:$C$26,2,FALSE)</f>
        <v>0</v>
      </c>
      <c r="D44" s="385">
        <f>HLOOKUP(B44,'11'!$D$6:$W$75,20,FALSE)</f>
        <v>0</v>
      </c>
      <c r="E44" s="702"/>
      <c r="F44" s="394" t="str">
        <f t="shared" si="2"/>
        <v>Gerai</v>
      </c>
      <c r="G44" s="389">
        <f t="shared" si="1"/>
        <v>0</v>
      </c>
    </row>
    <row r="45" spans="1:7" x14ac:dyDescent="0.3">
      <c r="A45" s="2" t="s">
        <v>1382</v>
      </c>
      <c r="B45" s="701" t="s">
        <v>49</v>
      </c>
      <c r="C45" s="385">
        <f>VLOOKUP(B45,'7'!$B$7:$C$26,2,FALSE)</f>
        <v>0</v>
      </c>
      <c r="D45" s="385">
        <f>HLOOKUP(B45,'11'!$D$6:$W$75,20,FALSE)</f>
        <v>0</v>
      </c>
      <c r="E45" s="702"/>
      <c r="F45" s="394" t="str">
        <f t="shared" si="2"/>
        <v>Gerai</v>
      </c>
      <c r="G45" s="389">
        <f t="shared" si="1"/>
        <v>0</v>
      </c>
    </row>
    <row r="46" spans="1:7" x14ac:dyDescent="0.3">
      <c r="A46" s="2" t="s">
        <v>1383</v>
      </c>
      <c r="B46" s="701" t="s">
        <v>50</v>
      </c>
      <c r="C46" s="385">
        <f>VLOOKUP(B46,'7'!$B$7:$C$26,2,FALSE)</f>
        <v>0</v>
      </c>
      <c r="D46" s="385">
        <f>HLOOKUP(B46,'11'!$D$6:$W$75,20,FALSE)</f>
        <v>0</v>
      </c>
      <c r="E46" s="702"/>
      <c r="F46" s="394" t="str">
        <f t="shared" si="2"/>
        <v>Gerai</v>
      </c>
      <c r="G46" s="389">
        <f t="shared" si="1"/>
        <v>0</v>
      </c>
    </row>
    <row r="47" spans="1:7" x14ac:dyDescent="0.3">
      <c r="A47" s="2" t="s">
        <v>1384</v>
      </c>
      <c r="B47" s="701" t="s">
        <v>51</v>
      </c>
      <c r="C47" s="385">
        <f>VLOOKUP(B47,'7'!$B$7:$C$26,2,FALSE)</f>
        <v>0</v>
      </c>
      <c r="D47" s="385">
        <f>HLOOKUP(B47,'11'!$D$6:$W$75,20,FALSE)</f>
        <v>0</v>
      </c>
      <c r="E47" s="702"/>
      <c r="F47" s="394" t="str">
        <f t="shared" si="2"/>
        <v>Gerai</v>
      </c>
      <c r="G47" s="389">
        <f t="shared" si="1"/>
        <v>0</v>
      </c>
    </row>
    <row r="48" spans="1:7" x14ac:dyDescent="0.3">
      <c r="A48" s="2" t="s">
        <v>1385</v>
      </c>
      <c r="B48" s="701" t="s">
        <v>52</v>
      </c>
      <c r="C48" s="385">
        <f>VLOOKUP(B48,'7'!$B$7:$C$26,2,FALSE)</f>
        <v>0</v>
      </c>
      <c r="D48" s="385">
        <f>HLOOKUP(B48,'11'!$D$6:$W$75,20,FALSE)</f>
        <v>0</v>
      </c>
      <c r="E48" s="702"/>
      <c r="F48" s="394" t="str">
        <f t="shared" si="2"/>
        <v>Gerai</v>
      </c>
      <c r="G48" s="389">
        <f t="shared" si="1"/>
        <v>0</v>
      </c>
    </row>
    <row r="49" spans="1:7" ht="28.8" x14ac:dyDescent="0.3">
      <c r="A49" s="2" t="s">
        <v>1386</v>
      </c>
      <c r="B49" s="398" t="s">
        <v>141</v>
      </c>
      <c r="C49" s="186" t="str">
        <f>'6'!C10</f>
        <v>Kaimo ekonomikos plėtojimas. Kaimo verslo įmonių, įskaitant bioekonomikos įmones, kuriamų naudojantis pagal BŽŪP skiriama parama, skaičius</v>
      </c>
      <c r="D49" s="384"/>
      <c r="E49" s="399"/>
      <c r="F49" s="393"/>
      <c r="G49" s="388"/>
    </row>
    <row r="50" spans="1:7" ht="72" x14ac:dyDescent="0.3">
      <c r="A50" s="2" t="s">
        <v>1387</v>
      </c>
      <c r="B50" s="701" t="s">
        <v>0</v>
      </c>
      <c r="C50" s="385" t="str">
        <f>VLOOKUP(B50,'7'!$B$7:$C$26,2,FALSE)</f>
        <v>Verslo kūrimas ir plėtra</v>
      </c>
      <c r="D50" s="385">
        <f>HLOOKUP(B50,'11'!$D$6:$W$75,38,FALSE)</f>
        <v>8</v>
      </c>
      <c r="E50" s="702" t="s">
        <v>1772</v>
      </c>
      <c r="F50" s="394" t="str">
        <f>IF(AND(D50&gt;0,ISBLANK(E50)),"Trūksta pagrindimo","Gerai")</f>
        <v>Gerai</v>
      </c>
      <c r="G50" s="389">
        <f t="shared" si="1"/>
        <v>245</v>
      </c>
    </row>
    <row r="51" spans="1:7" ht="72" x14ac:dyDescent="0.3">
      <c r="A51" s="2" t="s">
        <v>1388</v>
      </c>
      <c r="B51" s="701" t="s">
        <v>1</v>
      </c>
      <c r="C51" s="385" t="str">
        <f>VLOOKUP(B51,'7'!$B$7:$C$26,2,FALSE)</f>
        <v>Bendruomeninio verslo kūrimas ir plėtra</v>
      </c>
      <c r="D51" s="385">
        <f>HLOOKUP(B51,'11'!$D$6:$W$75,38,FALSE)</f>
        <v>3</v>
      </c>
      <c r="E51" s="702" t="s">
        <v>1775</v>
      </c>
      <c r="F51" s="394" t="str">
        <f t="shared" ref="F51:F69" si="3">IF(AND(D51&gt;0,ISBLANK(E51)),"Trūksta pagrindimo","Gerai")</f>
        <v>Gerai</v>
      </c>
      <c r="G51" s="389">
        <f t="shared" si="1"/>
        <v>244</v>
      </c>
    </row>
    <row r="52" spans="1:7" x14ac:dyDescent="0.3">
      <c r="A52" s="2" t="s">
        <v>1389</v>
      </c>
      <c r="B52" s="701" t="s">
        <v>2</v>
      </c>
      <c r="C52" s="385" t="str">
        <f>VLOOKUP(B52,'7'!$B$7:$C$26,2,FALSE)</f>
        <v>Kaimų atnaujinimas ir plėtra</v>
      </c>
      <c r="D52" s="385">
        <f>HLOOKUP(B52,'11'!$D$6:$W$75,38,FALSE)</f>
        <v>0</v>
      </c>
      <c r="E52" s="702"/>
      <c r="F52" s="394" t="str">
        <f t="shared" si="3"/>
        <v>Gerai</v>
      </c>
      <c r="G52" s="389">
        <f t="shared" si="1"/>
        <v>0</v>
      </c>
    </row>
    <row r="53" spans="1:7" x14ac:dyDescent="0.3">
      <c r="A53" s="2" t="s">
        <v>1390</v>
      </c>
      <c r="B53" s="701" t="s">
        <v>3</v>
      </c>
      <c r="C53" s="385" t="str">
        <f>VLOOKUP(B53,'7'!$B$7:$C$26,2,FALSE)</f>
        <v>Bendruomeniškumą skatinančios veiklos</v>
      </c>
      <c r="D53" s="385">
        <f>HLOOKUP(B53,'11'!$D$6:$W$75,38,FALSE)</f>
        <v>0</v>
      </c>
      <c r="E53" s="702"/>
      <c r="F53" s="394" t="str">
        <f t="shared" si="3"/>
        <v>Gerai</v>
      </c>
      <c r="G53" s="389">
        <f t="shared" si="1"/>
        <v>0</v>
      </c>
    </row>
    <row r="54" spans="1:7" x14ac:dyDescent="0.3">
      <c r="A54" s="2" t="s">
        <v>1391</v>
      </c>
      <c r="B54" s="701" t="s">
        <v>4</v>
      </c>
      <c r="C54" s="385" t="str">
        <f>VLOOKUP(B54,'7'!$B$7:$C$26,2,FALSE)</f>
        <v>Tarptautinis VVG bendradarbiavimas</v>
      </c>
      <c r="D54" s="385">
        <f>HLOOKUP(B54,'11'!$D$6:$W$75,38,FALSE)</f>
        <v>0</v>
      </c>
      <c r="E54" s="702"/>
      <c r="F54" s="394" t="str">
        <f t="shared" si="3"/>
        <v>Gerai</v>
      </c>
      <c r="G54" s="389">
        <f t="shared" si="1"/>
        <v>0</v>
      </c>
    </row>
    <row r="55" spans="1:7" x14ac:dyDescent="0.3">
      <c r="A55" s="2" t="s">
        <v>1392</v>
      </c>
      <c r="B55" s="701" t="s">
        <v>5</v>
      </c>
      <c r="C55" s="385">
        <f>VLOOKUP(B55,'7'!$B$7:$C$26,2,FALSE)</f>
        <v>0</v>
      </c>
      <c r="D55" s="385">
        <f>HLOOKUP(B55,'11'!$D$6:$W$75,38,FALSE)</f>
        <v>0</v>
      </c>
      <c r="E55" s="702"/>
      <c r="F55" s="394" t="str">
        <f t="shared" si="3"/>
        <v>Gerai</v>
      </c>
      <c r="G55" s="389">
        <f t="shared" si="1"/>
        <v>0</v>
      </c>
    </row>
    <row r="56" spans="1:7" x14ac:dyDescent="0.3">
      <c r="A56" s="2" t="s">
        <v>1393</v>
      </c>
      <c r="B56" s="701" t="s">
        <v>6</v>
      </c>
      <c r="C56" s="385">
        <f>VLOOKUP(B56,'7'!$B$7:$C$26,2,FALSE)</f>
        <v>0</v>
      </c>
      <c r="D56" s="385">
        <f>HLOOKUP(B56,'11'!$D$6:$W$75,38,FALSE)</f>
        <v>0</v>
      </c>
      <c r="E56" s="702"/>
      <c r="F56" s="394" t="str">
        <f t="shared" si="3"/>
        <v>Gerai</v>
      </c>
      <c r="G56" s="389">
        <f t="shared" si="1"/>
        <v>0</v>
      </c>
    </row>
    <row r="57" spans="1:7" x14ac:dyDescent="0.3">
      <c r="A57" s="2" t="s">
        <v>1394</v>
      </c>
      <c r="B57" s="701" t="s">
        <v>7</v>
      </c>
      <c r="C57" s="385">
        <f>VLOOKUP(B57,'7'!$B$7:$C$26,2,FALSE)</f>
        <v>0</v>
      </c>
      <c r="D57" s="385">
        <f>HLOOKUP(B57,'11'!$D$6:$W$75,38,FALSE)</f>
        <v>0</v>
      </c>
      <c r="E57" s="702"/>
      <c r="F57" s="394" t="str">
        <f t="shared" si="3"/>
        <v>Gerai</v>
      </c>
      <c r="G57" s="389">
        <f t="shared" si="1"/>
        <v>0</v>
      </c>
    </row>
    <row r="58" spans="1:7" x14ac:dyDescent="0.3">
      <c r="A58" s="2" t="s">
        <v>1395</v>
      </c>
      <c r="B58" s="701" t="s">
        <v>8</v>
      </c>
      <c r="C58" s="385">
        <f>VLOOKUP(B58,'7'!$B$7:$C$26,2,FALSE)</f>
        <v>0</v>
      </c>
      <c r="D58" s="385">
        <f>HLOOKUP(B58,'11'!$D$6:$W$75,38,FALSE)</f>
        <v>0</v>
      </c>
      <c r="E58" s="702"/>
      <c r="F58" s="394" t="str">
        <f t="shared" si="3"/>
        <v>Gerai</v>
      </c>
      <c r="G58" s="389">
        <f t="shared" si="1"/>
        <v>0</v>
      </c>
    </row>
    <row r="59" spans="1:7" x14ac:dyDescent="0.3">
      <c r="A59" s="2" t="s">
        <v>1396</v>
      </c>
      <c r="B59" s="701" t="s">
        <v>9</v>
      </c>
      <c r="C59" s="385">
        <f>VLOOKUP(B59,'7'!$B$7:$C$26,2,FALSE)</f>
        <v>0</v>
      </c>
      <c r="D59" s="385">
        <f>HLOOKUP(B59,'11'!$D$6:$W$75,38,FALSE)</f>
        <v>0</v>
      </c>
      <c r="E59" s="702"/>
      <c r="F59" s="394" t="str">
        <f t="shared" si="3"/>
        <v>Gerai</v>
      </c>
      <c r="G59" s="389">
        <f t="shared" si="1"/>
        <v>0</v>
      </c>
    </row>
    <row r="60" spans="1:7" x14ac:dyDescent="0.3">
      <c r="A60" s="2" t="s">
        <v>1397</v>
      </c>
      <c r="B60" s="701" t="s">
        <v>43</v>
      </c>
      <c r="C60" s="385">
        <f>VLOOKUP(B60,'7'!$B$7:$C$26,2,FALSE)</f>
        <v>0</v>
      </c>
      <c r="D60" s="385">
        <f>HLOOKUP(B60,'11'!$D$6:$W$75,38,FALSE)</f>
        <v>0</v>
      </c>
      <c r="E60" s="702"/>
      <c r="F60" s="394" t="str">
        <f t="shared" si="3"/>
        <v>Gerai</v>
      </c>
      <c r="G60" s="389">
        <f t="shared" si="1"/>
        <v>0</v>
      </c>
    </row>
    <row r="61" spans="1:7" x14ac:dyDescent="0.3">
      <c r="A61" s="2" t="s">
        <v>1398</v>
      </c>
      <c r="B61" s="701" t="s">
        <v>44</v>
      </c>
      <c r="C61" s="385">
        <f>VLOOKUP(B61,'7'!$B$7:$C$26,2,FALSE)</f>
        <v>0</v>
      </c>
      <c r="D61" s="385">
        <f>HLOOKUP(B61,'11'!$D$6:$W$75,38,FALSE)</f>
        <v>0</v>
      </c>
      <c r="E61" s="702"/>
      <c r="F61" s="394" t="str">
        <f t="shared" si="3"/>
        <v>Gerai</v>
      </c>
      <c r="G61" s="389">
        <f t="shared" si="1"/>
        <v>0</v>
      </c>
    </row>
    <row r="62" spans="1:7" x14ac:dyDescent="0.3">
      <c r="A62" s="2" t="s">
        <v>1399</v>
      </c>
      <c r="B62" s="701" t="s">
        <v>45</v>
      </c>
      <c r="C62" s="385">
        <f>VLOOKUP(B62,'7'!$B$7:$C$26,2,FALSE)</f>
        <v>0</v>
      </c>
      <c r="D62" s="385">
        <f>HLOOKUP(B62,'11'!$D$6:$W$75,38,FALSE)</f>
        <v>0</v>
      </c>
      <c r="E62" s="702"/>
      <c r="F62" s="394" t="str">
        <f t="shared" si="3"/>
        <v>Gerai</v>
      </c>
      <c r="G62" s="389">
        <f t="shared" si="1"/>
        <v>0</v>
      </c>
    </row>
    <row r="63" spans="1:7" x14ac:dyDescent="0.3">
      <c r="A63" s="2" t="s">
        <v>1400</v>
      </c>
      <c r="B63" s="701" t="s">
        <v>46</v>
      </c>
      <c r="C63" s="385">
        <f>VLOOKUP(B63,'7'!$B$7:$C$26,2,FALSE)</f>
        <v>0</v>
      </c>
      <c r="D63" s="385">
        <f>HLOOKUP(B63,'11'!$D$6:$W$75,38,FALSE)</f>
        <v>0</v>
      </c>
      <c r="E63" s="702"/>
      <c r="F63" s="394" t="str">
        <f t="shared" si="3"/>
        <v>Gerai</v>
      </c>
      <c r="G63" s="389">
        <f t="shared" si="1"/>
        <v>0</v>
      </c>
    </row>
    <row r="64" spans="1:7" x14ac:dyDescent="0.3">
      <c r="A64" s="2" t="s">
        <v>1401</v>
      </c>
      <c r="B64" s="701" t="s">
        <v>47</v>
      </c>
      <c r="C64" s="385">
        <f>VLOOKUP(B64,'7'!$B$7:$C$26,2,FALSE)</f>
        <v>0</v>
      </c>
      <c r="D64" s="385">
        <f>HLOOKUP(B64,'11'!$D$6:$W$75,38,FALSE)</f>
        <v>0</v>
      </c>
      <c r="E64" s="702"/>
      <c r="F64" s="394" t="str">
        <f t="shared" si="3"/>
        <v>Gerai</v>
      </c>
      <c r="G64" s="389">
        <f t="shared" si="1"/>
        <v>0</v>
      </c>
    </row>
    <row r="65" spans="1:7" x14ac:dyDescent="0.3">
      <c r="A65" s="2" t="s">
        <v>1402</v>
      </c>
      <c r="B65" s="701" t="s">
        <v>48</v>
      </c>
      <c r="C65" s="385">
        <f>VLOOKUP(B65,'7'!$B$7:$C$26,2,FALSE)</f>
        <v>0</v>
      </c>
      <c r="D65" s="385">
        <f>HLOOKUP(B65,'11'!$D$6:$W$75,38,FALSE)</f>
        <v>0</v>
      </c>
      <c r="E65" s="702"/>
      <c r="F65" s="394" t="str">
        <f t="shared" si="3"/>
        <v>Gerai</v>
      </c>
      <c r="G65" s="389">
        <f t="shared" si="1"/>
        <v>0</v>
      </c>
    </row>
    <row r="66" spans="1:7" x14ac:dyDescent="0.3">
      <c r="A66" s="2" t="s">
        <v>1403</v>
      </c>
      <c r="B66" s="701" t="s">
        <v>49</v>
      </c>
      <c r="C66" s="385">
        <f>VLOOKUP(B66,'7'!$B$7:$C$26,2,FALSE)</f>
        <v>0</v>
      </c>
      <c r="D66" s="385">
        <f>HLOOKUP(B66,'11'!$D$6:$W$75,38,FALSE)</f>
        <v>0</v>
      </c>
      <c r="E66" s="702"/>
      <c r="F66" s="394" t="str">
        <f t="shared" si="3"/>
        <v>Gerai</v>
      </c>
      <c r="G66" s="389">
        <f t="shared" si="1"/>
        <v>0</v>
      </c>
    </row>
    <row r="67" spans="1:7" x14ac:dyDescent="0.3">
      <c r="A67" s="2" t="s">
        <v>1404</v>
      </c>
      <c r="B67" s="701" t="s">
        <v>50</v>
      </c>
      <c r="C67" s="385">
        <f>VLOOKUP(B67,'7'!$B$7:$C$26,2,FALSE)</f>
        <v>0</v>
      </c>
      <c r="D67" s="385">
        <f>HLOOKUP(B67,'11'!$D$6:$W$75,38,FALSE)</f>
        <v>0</v>
      </c>
      <c r="E67" s="702"/>
      <c r="F67" s="394" t="str">
        <f t="shared" si="3"/>
        <v>Gerai</v>
      </c>
      <c r="G67" s="389">
        <f t="shared" si="1"/>
        <v>0</v>
      </c>
    </row>
    <row r="68" spans="1:7" x14ac:dyDescent="0.3">
      <c r="A68" s="2" t="s">
        <v>1405</v>
      </c>
      <c r="B68" s="701" t="s">
        <v>51</v>
      </c>
      <c r="C68" s="385">
        <f>VLOOKUP(B68,'7'!$B$7:$C$26,2,FALSE)</f>
        <v>0</v>
      </c>
      <c r="D68" s="385">
        <f>HLOOKUP(B68,'11'!$D$6:$W$75,38,FALSE)</f>
        <v>0</v>
      </c>
      <c r="E68" s="702"/>
      <c r="F68" s="394" t="str">
        <f t="shared" si="3"/>
        <v>Gerai</v>
      </c>
      <c r="G68" s="389">
        <f t="shared" si="1"/>
        <v>0</v>
      </c>
    </row>
    <row r="69" spans="1:7" x14ac:dyDescent="0.3">
      <c r="A69" s="2" t="s">
        <v>1406</v>
      </c>
      <c r="B69" s="701" t="s">
        <v>52</v>
      </c>
      <c r="C69" s="385">
        <f>VLOOKUP(B69,'7'!$B$7:$C$26,2,FALSE)</f>
        <v>0</v>
      </c>
      <c r="D69" s="385">
        <f>HLOOKUP(B69,'11'!$D$6:$W$75,38,FALSE)</f>
        <v>0</v>
      </c>
      <c r="E69" s="702"/>
      <c r="F69" s="394" t="str">
        <f t="shared" si="3"/>
        <v>Gerai</v>
      </c>
      <c r="G69" s="389">
        <f t="shared" si="1"/>
        <v>0</v>
      </c>
    </row>
    <row r="70" spans="1:7" ht="43.2" x14ac:dyDescent="0.3">
      <c r="A70" s="2" t="s">
        <v>1407</v>
      </c>
      <c r="B70" s="398" t="s">
        <v>154</v>
      </c>
      <c r="C70" s="186" t="str">
        <f>'6'!C11</f>
        <v>Europos kaimo tinklų kūrimas. Kaimo gyventojų, kuriems, naudojantis BŽŪP parama, sudarytos palankesnės sąlygos naudotis paslaugomis ir infrastruktūra, skaičius</v>
      </c>
      <c r="D70" s="384"/>
      <c r="E70" s="399"/>
      <c r="F70" s="393"/>
      <c r="G70" s="388"/>
    </row>
    <row r="71" spans="1:7" ht="72" x14ac:dyDescent="0.3">
      <c r="A71" s="2" t="s">
        <v>1408</v>
      </c>
      <c r="B71" s="701" t="s">
        <v>0</v>
      </c>
      <c r="C71" s="385" t="str">
        <f>VLOOKUP(B71,'7'!$B$7:$C$26,2,FALSE)</f>
        <v>Verslo kūrimas ir plėtra</v>
      </c>
      <c r="D71" s="385">
        <f>HLOOKUP(B71,'11'!$D$6:$W$75,54,FALSE)</f>
        <v>400</v>
      </c>
      <c r="E71" s="702" t="s">
        <v>1766</v>
      </c>
      <c r="F71" s="394" t="str">
        <f>IF(AND(D71&gt;0,ISBLANK(E71)),"Trūksta pagrindimo","Gerai")</f>
        <v>Gerai</v>
      </c>
      <c r="G71" s="389">
        <f t="shared" si="1"/>
        <v>257</v>
      </c>
    </row>
    <row r="72" spans="1:7" ht="72" x14ac:dyDescent="0.3">
      <c r="A72" s="2" t="s">
        <v>1409</v>
      </c>
      <c r="B72" s="701" t="s">
        <v>1</v>
      </c>
      <c r="C72" s="385" t="str">
        <f>VLOOKUP(B72,'7'!$B$7:$C$26,2,FALSE)</f>
        <v>Bendruomeninio verslo kūrimas ir plėtra</v>
      </c>
      <c r="D72" s="385">
        <f>HLOOKUP(B72,'11'!$D$6:$W$75,54,FALSE)</f>
        <v>200</v>
      </c>
      <c r="E72" s="702" t="s">
        <v>1767</v>
      </c>
      <c r="F72" s="394" t="str">
        <f t="shared" ref="F72:F90" si="4">IF(AND(D72&gt;0,ISBLANK(E72)),"Trūksta pagrindimo","Gerai")</f>
        <v>Gerai</v>
      </c>
      <c r="G72" s="389">
        <f t="shared" si="1"/>
        <v>260</v>
      </c>
    </row>
    <row r="73" spans="1:7" ht="72" x14ac:dyDescent="0.3">
      <c r="A73" s="2" t="s">
        <v>1410</v>
      </c>
      <c r="B73" s="701" t="s">
        <v>2</v>
      </c>
      <c r="C73" s="385" t="str">
        <f>VLOOKUP(B73,'7'!$B$7:$C$26,2,FALSE)</f>
        <v>Kaimų atnaujinimas ir plėtra</v>
      </c>
      <c r="D73" s="385">
        <f>HLOOKUP(B73,'11'!$D$6:$W$75,54,FALSE)</f>
        <v>400</v>
      </c>
      <c r="E73" s="702" t="s">
        <v>1768</v>
      </c>
      <c r="F73" s="394" t="str">
        <f t="shared" si="4"/>
        <v>Gerai</v>
      </c>
      <c r="G73" s="389">
        <f t="shared" ref="G73:G111" si="5">LEN(E73)</f>
        <v>237</v>
      </c>
    </row>
    <row r="74" spans="1:7" ht="72" x14ac:dyDescent="0.3">
      <c r="A74" s="2" t="s">
        <v>1411</v>
      </c>
      <c r="B74" s="701" t="s">
        <v>3</v>
      </c>
      <c r="C74" s="385" t="str">
        <f>VLOOKUP(B74,'7'!$B$7:$C$26,2,FALSE)</f>
        <v>Bendruomeniškumą skatinančios veiklos</v>
      </c>
      <c r="D74" s="385">
        <f>HLOOKUP(B74,'11'!$D$6:$W$75,54,FALSE)</f>
        <v>0</v>
      </c>
      <c r="E74" s="702" t="s">
        <v>1818</v>
      </c>
      <c r="F74" s="394" t="str">
        <f t="shared" si="4"/>
        <v>Gerai</v>
      </c>
      <c r="G74" s="389">
        <f t="shared" si="5"/>
        <v>234</v>
      </c>
    </row>
    <row r="75" spans="1:7" x14ac:dyDescent="0.3">
      <c r="A75" s="2" t="s">
        <v>1412</v>
      </c>
      <c r="B75" s="701" t="s">
        <v>4</v>
      </c>
      <c r="C75" s="385" t="str">
        <f>VLOOKUP(B75,'7'!$B$7:$C$26,2,FALSE)</f>
        <v>Tarptautinis VVG bendradarbiavimas</v>
      </c>
      <c r="D75" s="385">
        <f>HLOOKUP(B75,'11'!$D$6:$W$75,54,FALSE)</f>
        <v>0</v>
      </c>
      <c r="E75" s="702"/>
      <c r="F75" s="394" t="str">
        <f t="shared" si="4"/>
        <v>Gerai</v>
      </c>
      <c r="G75" s="389">
        <f t="shared" si="5"/>
        <v>0</v>
      </c>
    </row>
    <row r="76" spans="1:7" x14ac:dyDescent="0.3">
      <c r="A76" s="2" t="s">
        <v>1413</v>
      </c>
      <c r="B76" s="701" t="s">
        <v>5</v>
      </c>
      <c r="C76" s="385">
        <f>VLOOKUP(B76,'7'!$B$7:$C$26,2,FALSE)</f>
        <v>0</v>
      </c>
      <c r="D76" s="385">
        <f>HLOOKUP(B76,'11'!$D$6:$W$75,54,FALSE)</f>
        <v>0</v>
      </c>
      <c r="E76" s="702"/>
      <c r="F76" s="394" t="str">
        <f t="shared" si="4"/>
        <v>Gerai</v>
      </c>
      <c r="G76" s="389">
        <f t="shared" si="5"/>
        <v>0</v>
      </c>
    </row>
    <row r="77" spans="1:7" x14ac:dyDescent="0.3">
      <c r="A77" s="2" t="s">
        <v>1414</v>
      </c>
      <c r="B77" s="701" t="s">
        <v>6</v>
      </c>
      <c r="C77" s="385">
        <f>VLOOKUP(B77,'7'!$B$7:$C$26,2,FALSE)</f>
        <v>0</v>
      </c>
      <c r="D77" s="385">
        <f>HLOOKUP(B77,'11'!$D$6:$W$75,54,FALSE)</f>
        <v>0</v>
      </c>
      <c r="E77" s="702"/>
      <c r="F77" s="394" t="str">
        <f t="shared" si="4"/>
        <v>Gerai</v>
      </c>
      <c r="G77" s="389">
        <f t="shared" si="5"/>
        <v>0</v>
      </c>
    </row>
    <row r="78" spans="1:7" x14ac:dyDescent="0.3">
      <c r="A78" s="2" t="s">
        <v>1415</v>
      </c>
      <c r="B78" s="701" t="s">
        <v>7</v>
      </c>
      <c r="C78" s="385">
        <f>VLOOKUP(B78,'7'!$B$7:$C$26,2,FALSE)</f>
        <v>0</v>
      </c>
      <c r="D78" s="385">
        <f>HLOOKUP(B78,'11'!$D$6:$W$75,54,FALSE)</f>
        <v>0</v>
      </c>
      <c r="E78" s="702"/>
      <c r="F78" s="394" t="str">
        <f t="shared" si="4"/>
        <v>Gerai</v>
      </c>
      <c r="G78" s="389">
        <f t="shared" si="5"/>
        <v>0</v>
      </c>
    </row>
    <row r="79" spans="1:7" x14ac:dyDescent="0.3">
      <c r="A79" s="2" t="s">
        <v>1416</v>
      </c>
      <c r="B79" s="701" t="s">
        <v>8</v>
      </c>
      <c r="C79" s="385">
        <f>VLOOKUP(B79,'7'!$B$7:$C$26,2,FALSE)</f>
        <v>0</v>
      </c>
      <c r="D79" s="385">
        <f>HLOOKUP(B79,'11'!$D$6:$W$75,54,FALSE)</f>
        <v>0</v>
      </c>
      <c r="E79" s="702"/>
      <c r="F79" s="394" t="str">
        <f t="shared" si="4"/>
        <v>Gerai</v>
      </c>
      <c r="G79" s="389">
        <f t="shared" si="5"/>
        <v>0</v>
      </c>
    </row>
    <row r="80" spans="1:7" x14ac:dyDescent="0.3">
      <c r="A80" s="2" t="s">
        <v>1417</v>
      </c>
      <c r="B80" s="701" t="s">
        <v>9</v>
      </c>
      <c r="C80" s="385">
        <f>VLOOKUP(B80,'7'!$B$7:$C$26,2,FALSE)</f>
        <v>0</v>
      </c>
      <c r="D80" s="385">
        <f>HLOOKUP(B80,'11'!$D$6:$W$75,54,FALSE)</f>
        <v>0</v>
      </c>
      <c r="E80" s="702"/>
      <c r="F80" s="394" t="str">
        <f t="shared" si="4"/>
        <v>Gerai</v>
      </c>
      <c r="G80" s="389">
        <f t="shared" si="5"/>
        <v>0</v>
      </c>
    </row>
    <row r="81" spans="1:7" x14ac:dyDescent="0.3">
      <c r="A81" s="2" t="s">
        <v>1418</v>
      </c>
      <c r="B81" s="701" t="s">
        <v>43</v>
      </c>
      <c r="C81" s="385">
        <f>VLOOKUP(B81,'7'!$B$7:$C$26,2,FALSE)</f>
        <v>0</v>
      </c>
      <c r="D81" s="385">
        <f>HLOOKUP(B81,'11'!$D$6:$W$75,54,FALSE)</f>
        <v>0</v>
      </c>
      <c r="E81" s="702"/>
      <c r="F81" s="394" t="str">
        <f t="shared" si="4"/>
        <v>Gerai</v>
      </c>
      <c r="G81" s="389">
        <f t="shared" si="5"/>
        <v>0</v>
      </c>
    </row>
    <row r="82" spans="1:7" x14ac:dyDescent="0.3">
      <c r="A82" s="2" t="s">
        <v>1419</v>
      </c>
      <c r="B82" s="701" t="s">
        <v>44</v>
      </c>
      <c r="C82" s="385">
        <f>VLOOKUP(B82,'7'!$B$7:$C$26,2,FALSE)</f>
        <v>0</v>
      </c>
      <c r="D82" s="385">
        <f>HLOOKUP(B82,'11'!$D$6:$W$75,54,FALSE)</f>
        <v>0</v>
      </c>
      <c r="E82" s="702"/>
      <c r="F82" s="394" t="str">
        <f t="shared" si="4"/>
        <v>Gerai</v>
      </c>
      <c r="G82" s="389">
        <f t="shared" si="5"/>
        <v>0</v>
      </c>
    </row>
    <row r="83" spans="1:7" x14ac:dyDescent="0.3">
      <c r="A83" s="2" t="s">
        <v>1420</v>
      </c>
      <c r="B83" s="701" t="s">
        <v>45</v>
      </c>
      <c r="C83" s="385">
        <f>VLOOKUP(B83,'7'!$B$7:$C$26,2,FALSE)</f>
        <v>0</v>
      </c>
      <c r="D83" s="385">
        <f>HLOOKUP(B83,'11'!$D$6:$W$75,54,FALSE)</f>
        <v>0</v>
      </c>
      <c r="E83" s="702"/>
      <c r="F83" s="394" t="str">
        <f t="shared" si="4"/>
        <v>Gerai</v>
      </c>
      <c r="G83" s="389">
        <f t="shared" si="5"/>
        <v>0</v>
      </c>
    </row>
    <row r="84" spans="1:7" x14ac:dyDescent="0.3">
      <c r="A84" s="2" t="s">
        <v>1421</v>
      </c>
      <c r="B84" s="701" t="s">
        <v>46</v>
      </c>
      <c r="C84" s="385">
        <f>VLOOKUP(B84,'7'!$B$7:$C$26,2,FALSE)</f>
        <v>0</v>
      </c>
      <c r="D84" s="385">
        <f>HLOOKUP(B84,'11'!$D$6:$W$75,54,FALSE)</f>
        <v>0</v>
      </c>
      <c r="E84" s="702"/>
      <c r="F84" s="394" t="str">
        <f t="shared" si="4"/>
        <v>Gerai</v>
      </c>
      <c r="G84" s="389">
        <f t="shared" si="5"/>
        <v>0</v>
      </c>
    </row>
    <row r="85" spans="1:7" x14ac:dyDescent="0.3">
      <c r="A85" s="2" t="s">
        <v>1422</v>
      </c>
      <c r="B85" s="701" t="s">
        <v>47</v>
      </c>
      <c r="C85" s="385">
        <f>VLOOKUP(B85,'7'!$B$7:$C$26,2,FALSE)</f>
        <v>0</v>
      </c>
      <c r="D85" s="385">
        <f>HLOOKUP(B85,'11'!$D$6:$W$75,54,FALSE)</f>
        <v>0</v>
      </c>
      <c r="E85" s="702"/>
      <c r="F85" s="394" t="str">
        <f t="shared" si="4"/>
        <v>Gerai</v>
      </c>
      <c r="G85" s="389">
        <f t="shared" si="5"/>
        <v>0</v>
      </c>
    </row>
    <row r="86" spans="1:7" x14ac:dyDescent="0.3">
      <c r="A86" s="2" t="s">
        <v>1423</v>
      </c>
      <c r="B86" s="701" t="s">
        <v>48</v>
      </c>
      <c r="C86" s="385">
        <f>VLOOKUP(B86,'7'!$B$7:$C$26,2,FALSE)</f>
        <v>0</v>
      </c>
      <c r="D86" s="385">
        <f>HLOOKUP(B86,'11'!$D$6:$W$75,54,FALSE)</f>
        <v>0</v>
      </c>
      <c r="E86" s="702"/>
      <c r="F86" s="394" t="str">
        <f t="shared" si="4"/>
        <v>Gerai</v>
      </c>
      <c r="G86" s="389">
        <f t="shared" si="5"/>
        <v>0</v>
      </c>
    </row>
    <row r="87" spans="1:7" x14ac:dyDescent="0.3">
      <c r="A87" s="2" t="s">
        <v>1424</v>
      </c>
      <c r="B87" s="701" t="s">
        <v>49</v>
      </c>
      <c r="C87" s="385">
        <f>VLOOKUP(B87,'7'!$B$7:$C$26,2,FALSE)</f>
        <v>0</v>
      </c>
      <c r="D87" s="385">
        <f>HLOOKUP(B87,'11'!$D$6:$W$75,54,FALSE)</f>
        <v>0</v>
      </c>
      <c r="E87" s="702"/>
      <c r="F87" s="394" t="str">
        <f t="shared" si="4"/>
        <v>Gerai</v>
      </c>
      <c r="G87" s="389">
        <f t="shared" si="5"/>
        <v>0</v>
      </c>
    </row>
    <row r="88" spans="1:7" x14ac:dyDescent="0.3">
      <c r="A88" s="2" t="s">
        <v>1425</v>
      </c>
      <c r="B88" s="701" t="s">
        <v>50</v>
      </c>
      <c r="C88" s="385">
        <f>VLOOKUP(B88,'7'!$B$7:$C$26,2,FALSE)</f>
        <v>0</v>
      </c>
      <c r="D88" s="385">
        <f>HLOOKUP(B88,'11'!$D$6:$W$75,54,FALSE)</f>
        <v>0</v>
      </c>
      <c r="E88" s="702"/>
      <c r="F88" s="394" t="str">
        <f t="shared" si="4"/>
        <v>Gerai</v>
      </c>
      <c r="G88" s="389">
        <f t="shared" si="5"/>
        <v>0</v>
      </c>
    </row>
    <row r="89" spans="1:7" x14ac:dyDescent="0.3">
      <c r="A89" s="2" t="s">
        <v>1426</v>
      </c>
      <c r="B89" s="701" t="s">
        <v>51</v>
      </c>
      <c r="C89" s="385">
        <f>VLOOKUP(B89,'7'!$B$7:$C$26,2,FALSE)</f>
        <v>0</v>
      </c>
      <c r="D89" s="385">
        <f>HLOOKUP(B89,'11'!$D$6:$W$75,54,FALSE)</f>
        <v>0</v>
      </c>
      <c r="E89" s="702"/>
      <c r="F89" s="394" t="str">
        <f t="shared" si="4"/>
        <v>Gerai</v>
      </c>
      <c r="G89" s="389">
        <f t="shared" si="5"/>
        <v>0</v>
      </c>
    </row>
    <row r="90" spans="1:7" x14ac:dyDescent="0.3">
      <c r="A90" s="2" t="s">
        <v>1427</v>
      </c>
      <c r="B90" s="701" t="s">
        <v>52</v>
      </c>
      <c r="C90" s="385">
        <f>VLOOKUP(B90,'7'!$B$7:$C$26,2,FALSE)</f>
        <v>0</v>
      </c>
      <c r="D90" s="385">
        <f>HLOOKUP(B90,'11'!$D$6:$W$75,54,FALSE)</f>
        <v>0</v>
      </c>
      <c r="E90" s="702"/>
      <c r="F90" s="394" t="str">
        <f t="shared" si="4"/>
        <v>Gerai</v>
      </c>
      <c r="G90" s="389">
        <f t="shared" si="5"/>
        <v>0</v>
      </c>
    </row>
    <row r="91" spans="1:7" ht="28.8" x14ac:dyDescent="0.3">
      <c r="A91" s="2" t="s">
        <v>1428</v>
      </c>
      <c r="B91" s="398" t="s">
        <v>155</v>
      </c>
      <c r="C91" s="186" t="str">
        <f>'6'!C12</f>
        <v>Socialinės įtraukties skatinimas. Asmenų, kuriems taikomi remiami socialinės įtraukties projektai, skaičius</v>
      </c>
      <c r="D91" s="384"/>
      <c r="E91" s="399"/>
      <c r="F91" s="393"/>
      <c r="G91" s="388"/>
    </row>
    <row r="92" spans="1:7" x14ac:dyDescent="0.3">
      <c r="A92" s="2" t="s">
        <v>1429</v>
      </c>
      <c r="B92" s="701" t="s">
        <v>0</v>
      </c>
      <c r="C92" s="385" t="str">
        <f>VLOOKUP(B92,'7'!$B$7:$C$26,2,FALSE)</f>
        <v>Verslo kūrimas ir plėtra</v>
      </c>
      <c r="D92" s="385">
        <f>HLOOKUP(B92,'11'!$D$6:$W$75,70,FALSE)</f>
        <v>0</v>
      </c>
      <c r="E92" s="702"/>
      <c r="F92" s="394" t="str">
        <f>IF(AND(D92&gt;0,ISBLANK(E92)),"Trūksta pagrindimo","Gerai")</f>
        <v>Gerai</v>
      </c>
      <c r="G92" s="389">
        <f t="shared" si="5"/>
        <v>0</v>
      </c>
    </row>
    <row r="93" spans="1:7" x14ac:dyDescent="0.3">
      <c r="A93" s="2" t="s">
        <v>1430</v>
      </c>
      <c r="B93" s="701" t="s">
        <v>1</v>
      </c>
      <c r="C93" s="385" t="str">
        <f>VLOOKUP(B93,'7'!$B$7:$C$26,2,FALSE)</f>
        <v>Bendruomeninio verslo kūrimas ir plėtra</v>
      </c>
      <c r="D93" s="385">
        <f>HLOOKUP(B93,'11'!$D$6:$W$75,70,FALSE)</f>
        <v>0</v>
      </c>
      <c r="E93" s="702"/>
      <c r="F93" s="394" t="str">
        <f t="shared" ref="F93:F111" si="6">IF(AND(D93&gt;0,ISBLANK(E93)),"Trūksta pagrindimo","Gerai")</f>
        <v>Gerai</v>
      </c>
      <c r="G93" s="389">
        <f t="shared" si="5"/>
        <v>0</v>
      </c>
    </row>
    <row r="94" spans="1:7" x14ac:dyDescent="0.3">
      <c r="A94" s="2" t="s">
        <v>1431</v>
      </c>
      <c r="B94" s="701" t="s">
        <v>2</v>
      </c>
      <c r="C94" s="385" t="str">
        <f>VLOOKUP(B94,'7'!$B$7:$C$26,2,FALSE)</f>
        <v>Kaimų atnaujinimas ir plėtra</v>
      </c>
      <c r="D94" s="385">
        <f>HLOOKUP(B94,'11'!$D$6:$W$75,70,FALSE)</f>
        <v>0</v>
      </c>
      <c r="E94" s="702"/>
      <c r="F94" s="394" t="str">
        <f t="shared" si="6"/>
        <v>Gerai</v>
      </c>
      <c r="G94" s="389">
        <f t="shared" si="5"/>
        <v>0</v>
      </c>
    </row>
    <row r="95" spans="1:7" ht="72" x14ac:dyDescent="0.3">
      <c r="A95" s="2" t="s">
        <v>1432</v>
      </c>
      <c r="B95" s="701" t="s">
        <v>3</v>
      </c>
      <c r="C95" s="385" t="str">
        <f>VLOOKUP(B95,'7'!$B$7:$C$26,2,FALSE)</f>
        <v>Bendruomeniškumą skatinančios veiklos</v>
      </c>
      <c r="D95" s="385">
        <f>HLOOKUP(B95,'11'!$D$6:$W$75,70,FALSE)</f>
        <v>100</v>
      </c>
      <c r="E95" s="702" t="s">
        <v>1813</v>
      </c>
      <c r="F95" s="394" t="str">
        <f t="shared" si="6"/>
        <v>Gerai</v>
      </c>
      <c r="G95" s="389">
        <f t="shared" si="5"/>
        <v>262</v>
      </c>
    </row>
    <row r="96" spans="1:7" x14ac:dyDescent="0.3">
      <c r="A96" s="2" t="s">
        <v>1433</v>
      </c>
      <c r="B96" s="701" t="s">
        <v>4</v>
      </c>
      <c r="C96" s="385" t="str">
        <f>VLOOKUP(B96,'7'!$B$7:$C$26,2,FALSE)</f>
        <v>Tarptautinis VVG bendradarbiavimas</v>
      </c>
      <c r="D96" s="385">
        <f>HLOOKUP(B96,'11'!$D$6:$W$75,70,FALSE)</f>
        <v>0</v>
      </c>
      <c r="E96" s="702"/>
      <c r="F96" s="394" t="str">
        <f t="shared" si="6"/>
        <v>Gerai</v>
      </c>
      <c r="G96" s="389">
        <f t="shared" si="5"/>
        <v>0</v>
      </c>
    </row>
    <row r="97" spans="1:7" x14ac:dyDescent="0.3">
      <c r="A97" s="2" t="s">
        <v>1434</v>
      </c>
      <c r="B97" s="701" t="s">
        <v>5</v>
      </c>
      <c r="C97" s="385">
        <f>VLOOKUP(B97,'7'!$B$7:$C$26,2,FALSE)</f>
        <v>0</v>
      </c>
      <c r="D97" s="385">
        <f>HLOOKUP(B97,'11'!$D$6:$W$75,70,FALSE)</f>
        <v>0</v>
      </c>
      <c r="E97" s="702"/>
      <c r="F97" s="394" t="str">
        <f t="shared" si="6"/>
        <v>Gerai</v>
      </c>
      <c r="G97" s="389">
        <f t="shared" si="5"/>
        <v>0</v>
      </c>
    </row>
    <row r="98" spans="1:7" x14ac:dyDescent="0.3">
      <c r="A98" s="2" t="s">
        <v>1435</v>
      </c>
      <c r="B98" s="701" t="s">
        <v>6</v>
      </c>
      <c r="C98" s="385">
        <f>VLOOKUP(B98,'7'!$B$7:$C$26,2,FALSE)</f>
        <v>0</v>
      </c>
      <c r="D98" s="385">
        <f>HLOOKUP(B98,'11'!$D$6:$W$75,70,FALSE)</f>
        <v>0</v>
      </c>
      <c r="E98" s="702"/>
      <c r="F98" s="394" t="str">
        <f t="shared" si="6"/>
        <v>Gerai</v>
      </c>
      <c r="G98" s="389">
        <f t="shared" si="5"/>
        <v>0</v>
      </c>
    </row>
    <row r="99" spans="1:7" x14ac:dyDescent="0.3">
      <c r="A99" s="2" t="s">
        <v>1436</v>
      </c>
      <c r="B99" s="701" t="s">
        <v>7</v>
      </c>
      <c r="C99" s="385">
        <f>VLOOKUP(B99,'7'!$B$7:$C$26,2,FALSE)</f>
        <v>0</v>
      </c>
      <c r="D99" s="385">
        <f>HLOOKUP(B99,'11'!$D$6:$W$75,70,FALSE)</f>
        <v>0</v>
      </c>
      <c r="E99" s="702"/>
      <c r="F99" s="394" t="str">
        <f t="shared" si="6"/>
        <v>Gerai</v>
      </c>
      <c r="G99" s="389">
        <f t="shared" si="5"/>
        <v>0</v>
      </c>
    </row>
    <row r="100" spans="1:7" x14ac:dyDescent="0.3">
      <c r="A100" s="2" t="s">
        <v>1437</v>
      </c>
      <c r="B100" s="701" t="s">
        <v>8</v>
      </c>
      <c r="C100" s="385">
        <f>VLOOKUP(B100,'7'!$B$7:$C$26,2,FALSE)</f>
        <v>0</v>
      </c>
      <c r="D100" s="385">
        <f>HLOOKUP(B100,'11'!$D$6:$W$75,70,FALSE)</f>
        <v>0</v>
      </c>
      <c r="E100" s="702"/>
      <c r="F100" s="394" t="str">
        <f t="shared" si="6"/>
        <v>Gerai</v>
      </c>
      <c r="G100" s="389">
        <f t="shared" si="5"/>
        <v>0</v>
      </c>
    </row>
    <row r="101" spans="1:7" x14ac:dyDescent="0.3">
      <c r="A101" s="2" t="s">
        <v>1438</v>
      </c>
      <c r="B101" s="701" t="s">
        <v>9</v>
      </c>
      <c r="C101" s="385">
        <f>VLOOKUP(B101,'7'!$B$7:$C$26,2,FALSE)</f>
        <v>0</v>
      </c>
      <c r="D101" s="385">
        <f>HLOOKUP(B101,'11'!$D$6:$W$75,70,FALSE)</f>
        <v>0</v>
      </c>
      <c r="E101" s="702"/>
      <c r="F101" s="394" t="str">
        <f t="shared" si="6"/>
        <v>Gerai</v>
      </c>
      <c r="G101" s="389">
        <f t="shared" si="5"/>
        <v>0</v>
      </c>
    </row>
    <row r="102" spans="1:7" x14ac:dyDescent="0.3">
      <c r="A102" s="2" t="s">
        <v>1439</v>
      </c>
      <c r="B102" s="701" t="s">
        <v>43</v>
      </c>
      <c r="C102" s="385">
        <f>VLOOKUP(B102,'7'!$B$7:$C$26,2,FALSE)</f>
        <v>0</v>
      </c>
      <c r="D102" s="385">
        <f>HLOOKUP(B102,'11'!$D$6:$W$75,70,FALSE)</f>
        <v>0</v>
      </c>
      <c r="E102" s="702"/>
      <c r="F102" s="394" t="str">
        <f t="shared" si="6"/>
        <v>Gerai</v>
      </c>
      <c r="G102" s="389">
        <f t="shared" si="5"/>
        <v>0</v>
      </c>
    </row>
    <row r="103" spans="1:7" x14ac:dyDescent="0.3">
      <c r="A103" s="2" t="s">
        <v>1440</v>
      </c>
      <c r="B103" s="701" t="s">
        <v>44</v>
      </c>
      <c r="C103" s="385">
        <f>VLOOKUP(B103,'7'!$B$7:$C$26,2,FALSE)</f>
        <v>0</v>
      </c>
      <c r="D103" s="385">
        <f>HLOOKUP(B103,'11'!$D$6:$W$75,70,FALSE)</f>
        <v>0</v>
      </c>
      <c r="E103" s="702"/>
      <c r="F103" s="394" t="str">
        <f t="shared" si="6"/>
        <v>Gerai</v>
      </c>
      <c r="G103" s="389">
        <f t="shared" si="5"/>
        <v>0</v>
      </c>
    </row>
    <row r="104" spans="1:7" x14ac:dyDescent="0.3">
      <c r="A104" s="2" t="s">
        <v>1441</v>
      </c>
      <c r="B104" s="701" t="s">
        <v>45</v>
      </c>
      <c r="C104" s="385">
        <f>VLOOKUP(B104,'7'!$B$7:$C$26,2,FALSE)</f>
        <v>0</v>
      </c>
      <c r="D104" s="385">
        <f>HLOOKUP(B104,'11'!$D$6:$W$75,70,FALSE)</f>
        <v>0</v>
      </c>
      <c r="E104" s="702"/>
      <c r="F104" s="394" t="str">
        <f t="shared" si="6"/>
        <v>Gerai</v>
      </c>
      <c r="G104" s="389">
        <f t="shared" si="5"/>
        <v>0</v>
      </c>
    </row>
    <row r="105" spans="1:7" x14ac:dyDescent="0.3">
      <c r="A105" s="2" t="s">
        <v>1442</v>
      </c>
      <c r="B105" s="701" t="s">
        <v>46</v>
      </c>
      <c r="C105" s="385">
        <f>VLOOKUP(B105,'7'!$B$7:$C$26,2,FALSE)</f>
        <v>0</v>
      </c>
      <c r="D105" s="385">
        <f>HLOOKUP(B105,'11'!$D$6:$W$75,70,FALSE)</f>
        <v>0</v>
      </c>
      <c r="E105" s="702"/>
      <c r="F105" s="394" t="str">
        <f t="shared" si="6"/>
        <v>Gerai</v>
      </c>
      <c r="G105" s="389">
        <f t="shared" si="5"/>
        <v>0</v>
      </c>
    </row>
    <row r="106" spans="1:7" x14ac:dyDescent="0.3">
      <c r="A106" s="2" t="s">
        <v>1443</v>
      </c>
      <c r="B106" s="701" t="s">
        <v>47</v>
      </c>
      <c r="C106" s="385">
        <f>VLOOKUP(B106,'7'!$B$7:$C$26,2,FALSE)</f>
        <v>0</v>
      </c>
      <c r="D106" s="385">
        <f>HLOOKUP(B106,'11'!$D$6:$W$75,70,FALSE)</f>
        <v>0</v>
      </c>
      <c r="E106" s="702"/>
      <c r="F106" s="394" t="str">
        <f t="shared" si="6"/>
        <v>Gerai</v>
      </c>
      <c r="G106" s="389">
        <f t="shared" si="5"/>
        <v>0</v>
      </c>
    </row>
    <row r="107" spans="1:7" x14ac:dyDescent="0.3">
      <c r="A107" s="2" t="s">
        <v>1444</v>
      </c>
      <c r="B107" s="701" t="s">
        <v>48</v>
      </c>
      <c r="C107" s="385">
        <f>VLOOKUP(B107,'7'!$B$7:$C$26,2,FALSE)</f>
        <v>0</v>
      </c>
      <c r="D107" s="385">
        <f>HLOOKUP(B107,'11'!$D$6:$W$75,70,FALSE)</f>
        <v>0</v>
      </c>
      <c r="E107" s="702"/>
      <c r="F107" s="394" t="str">
        <f t="shared" si="6"/>
        <v>Gerai</v>
      </c>
      <c r="G107" s="389">
        <f t="shared" si="5"/>
        <v>0</v>
      </c>
    </row>
    <row r="108" spans="1:7" x14ac:dyDescent="0.3">
      <c r="A108" s="2" t="s">
        <v>1445</v>
      </c>
      <c r="B108" s="701" t="s">
        <v>49</v>
      </c>
      <c r="C108" s="385">
        <f>VLOOKUP(B108,'7'!$B$7:$C$26,2,FALSE)</f>
        <v>0</v>
      </c>
      <c r="D108" s="385">
        <f>HLOOKUP(B108,'11'!$D$6:$W$75,70,FALSE)</f>
        <v>0</v>
      </c>
      <c r="E108" s="702"/>
      <c r="F108" s="394" t="str">
        <f t="shared" si="6"/>
        <v>Gerai</v>
      </c>
      <c r="G108" s="389">
        <f t="shared" si="5"/>
        <v>0</v>
      </c>
    </row>
    <row r="109" spans="1:7" x14ac:dyDescent="0.3">
      <c r="A109" s="2" t="s">
        <v>1446</v>
      </c>
      <c r="B109" s="701" t="s">
        <v>50</v>
      </c>
      <c r="C109" s="385">
        <f>VLOOKUP(B109,'7'!$B$7:$C$26,2,FALSE)</f>
        <v>0</v>
      </c>
      <c r="D109" s="385">
        <f>HLOOKUP(B109,'11'!$D$6:$W$75,70,FALSE)</f>
        <v>0</v>
      </c>
      <c r="E109" s="702"/>
      <c r="F109" s="394" t="str">
        <f t="shared" si="6"/>
        <v>Gerai</v>
      </c>
      <c r="G109" s="389">
        <f t="shared" si="5"/>
        <v>0</v>
      </c>
    </row>
    <row r="110" spans="1:7" x14ac:dyDescent="0.3">
      <c r="A110" s="2" t="s">
        <v>1447</v>
      </c>
      <c r="B110" s="701" t="s">
        <v>51</v>
      </c>
      <c r="C110" s="385">
        <f>VLOOKUP(B110,'7'!$B$7:$C$26,2,FALSE)</f>
        <v>0</v>
      </c>
      <c r="D110" s="385">
        <f>HLOOKUP(B110,'11'!$D$6:$W$75,70,FALSE)</f>
        <v>0</v>
      </c>
      <c r="E110" s="702"/>
      <c r="F110" s="394" t="str">
        <f t="shared" si="6"/>
        <v>Gerai</v>
      </c>
      <c r="G110" s="389">
        <f t="shared" si="5"/>
        <v>0</v>
      </c>
    </row>
    <row r="111" spans="1:7" ht="15" thickBot="1" x14ac:dyDescent="0.35">
      <c r="A111" s="2" t="s">
        <v>1448</v>
      </c>
      <c r="B111" s="703" t="s">
        <v>52</v>
      </c>
      <c r="C111" s="704">
        <f>VLOOKUP(B111,'7'!$B$7:$C$26,2,FALSE)</f>
        <v>0</v>
      </c>
      <c r="D111" s="704">
        <f>HLOOKUP(B111,'11'!$D$6:$W$75,70,FALSE)</f>
        <v>0</v>
      </c>
      <c r="E111" s="705"/>
      <c r="F111" s="395" t="str">
        <f t="shared" si="6"/>
        <v>Gerai</v>
      </c>
      <c r="G111" s="390">
        <f t="shared" si="5"/>
        <v>0</v>
      </c>
    </row>
    <row r="114" spans="2:3" x14ac:dyDescent="0.3">
      <c r="B114" s="2"/>
      <c r="C114" s="360" t="s">
        <v>1360</v>
      </c>
    </row>
    <row r="115" spans="2:3" ht="43.2" x14ac:dyDescent="0.3">
      <c r="B115" s="2">
        <v>1</v>
      </c>
      <c r="C115" s="312" t="s">
        <v>1452</v>
      </c>
    </row>
    <row r="116" spans="2:3" ht="28.8" x14ac:dyDescent="0.3">
      <c r="B116" s="2">
        <v>2</v>
      </c>
      <c r="C116" s="312" t="s">
        <v>1361</v>
      </c>
    </row>
    <row r="117" spans="2:3" ht="72" x14ac:dyDescent="0.3">
      <c r="B117" s="2">
        <v>3</v>
      </c>
      <c r="C117" s="312" t="s">
        <v>1449</v>
      </c>
    </row>
    <row r="118" spans="2:3" ht="43.2" x14ac:dyDescent="0.3">
      <c r="B118" s="2">
        <v>4</v>
      </c>
      <c r="C118" s="312" t="s">
        <v>1453</v>
      </c>
    </row>
    <row r="119" spans="2:3" ht="86.4" x14ac:dyDescent="0.3">
      <c r="B119" s="2">
        <v>5</v>
      </c>
      <c r="C119" s="312" t="s">
        <v>1451</v>
      </c>
    </row>
    <row r="120" spans="2:3" x14ac:dyDescent="0.3">
      <c r="B120" s="2">
        <v>6</v>
      </c>
      <c r="C120" s="312" t="s">
        <v>1362</v>
      </c>
    </row>
    <row r="121" spans="2:3" ht="28.8" x14ac:dyDescent="0.3">
      <c r="B121" s="2">
        <v>7</v>
      </c>
      <c r="C121" s="312" t="s">
        <v>1454</v>
      </c>
    </row>
  </sheetData>
  <sheetProtection algorithmName="SHA-512" hashValue="xNDMm6ZpKBEW3NYLKFS5M/KOEzpuiPz3JVszT8c82hcnWA/yOnHNGMI1KmP37bSLvN1/575h0RdnrLcsg+3ulA==" saltValue="qfgl91ngo0t/16PHGJgpzQ==" spinCount="100000" sheet="1" objects="1" scenarios="1"/>
  <phoneticPr fontId="8" type="noConversion"/>
  <dataValidations count="1">
    <dataValidation type="textLength" allowBlank="1" showInputMessage="1" showErrorMessage="1" prompt="Maksimalus simbolių skaičius - 300" sqref="E8:E27 E71:E90 E29:E48 E50:E69 E92:E111" xr:uid="{EDA85C7B-80A6-4DFD-93B1-A6F279A933A3}">
      <formula1>0</formula1>
      <formula2>300</formula2>
    </dataValidation>
  </dataValidations>
  <pageMargins left="0.70866141732283472" right="0.70866141732283472" top="0.74803149606299213" bottom="0.74803149606299213" header="0.31496062992125984" footer="0.31496062992125984"/>
  <pageSetup paperSize="9" scale="74" orientation="landscape" horizontalDpi="4294967293" verticalDpi="0" r:id="rId1"/>
  <rowBreaks count="4" manualBreakCount="4">
    <brk id="27" max="16383" man="1"/>
    <brk id="48" max="16383" man="1"/>
    <brk id="69" max="16383" man="1"/>
    <brk id="90" max="16383" man="1"/>
  </rowBreaks>
  <colBreaks count="1" manualBreakCount="1">
    <brk id="5" max="11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8D5EE-6A7D-4AF8-920A-9A99E387B435}">
  <dimension ref="A1:W32"/>
  <sheetViews>
    <sheetView topLeftCell="A7" zoomScaleNormal="100" workbookViewId="0">
      <selection activeCell="F25" sqref="F25"/>
    </sheetView>
  </sheetViews>
  <sheetFormatPr defaultColWidth="9.109375" defaultRowHeight="14.4" x14ac:dyDescent="0.3"/>
  <cols>
    <col min="1" max="1" width="8.6640625" style="10" customWidth="1"/>
    <col min="2" max="2" width="52.6640625" style="10" customWidth="1"/>
    <col min="3" max="3" width="10.6640625" style="12" customWidth="1"/>
    <col min="4" max="23" width="11.6640625" style="81" customWidth="1"/>
    <col min="24" max="16384" width="9.109375" style="10"/>
  </cols>
  <sheetData>
    <row r="1" spans="1:23" s="42" customFormat="1" ht="18" x14ac:dyDescent="0.3">
      <c r="A1" s="44" t="s">
        <v>209</v>
      </c>
      <c r="B1" s="44" t="s">
        <v>661</v>
      </c>
      <c r="C1" s="107"/>
      <c r="D1" s="108"/>
      <c r="E1" s="108"/>
      <c r="F1" s="44"/>
      <c r="G1" s="44"/>
      <c r="H1" s="108"/>
      <c r="I1" s="44"/>
      <c r="J1" s="44"/>
      <c r="K1" s="108"/>
      <c r="L1" s="44"/>
      <c r="M1" s="44"/>
      <c r="N1" s="44"/>
      <c r="O1" s="44"/>
      <c r="P1" s="44"/>
      <c r="Q1" s="44"/>
      <c r="R1" s="44"/>
      <c r="S1" s="44"/>
      <c r="T1" s="44"/>
      <c r="U1" s="44"/>
      <c r="V1" s="44"/>
      <c r="W1" s="44"/>
    </row>
    <row r="2" spans="1:23" x14ac:dyDescent="0.3">
      <c r="A2"/>
      <c r="B2"/>
      <c r="C2" s="8"/>
      <c r="D2" s="84"/>
      <c r="E2" s="84"/>
      <c r="F2" s="84"/>
      <c r="G2" s="84"/>
      <c r="H2" s="84"/>
      <c r="I2" s="84"/>
      <c r="J2" s="84"/>
      <c r="K2" s="84"/>
      <c r="L2" s="84"/>
      <c r="M2" s="84"/>
      <c r="N2" s="84"/>
      <c r="O2" s="84"/>
      <c r="P2" s="84"/>
      <c r="Q2" s="84"/>
      <c r="R2" s="84"/>
      <c r="S2" s="84"/>
      <c r="T2" s="84"/>
      <c r="U2" s="84"/>
      <c r="V2" s="84"/>
      <c r="W2" s="84"/>
    </row>
    <row r="3" spans="1:23" s="13" customFormat="1" x14ac:dyDescent="0.3">
      <c r="A3" s="1"/>
      <c r="B3" s="140" t="s">
        <v>1272</v>
      </c>
      <c r="C3" s="205" t="str">
        <f>'1'!C8</f>
        <v>KAZL</v>
      </c>
    </row>
    <row r="4" spans="1:23" customFormat="1" ht="15" thickBot="1" x14ac:dyDescent="0.35"/>
    <row r="5" spans="1:23" x14ac:dyDescent="0.3">
      <c r="A5"/>
      <c r="B5" s="269">
        <v>1</v>
      </c>
      <c r="C5" s="270">
        <v>2</v>
      </c>
      <c r="D5" s="378">
        <v>3</v>
      </c>
      <c r="E5" s="378">
        <v>4</v>
      </c>
      <c r="F5" s="378">
        <v>5</v>
      </c>
      <c r="G5" s="378">
        <v>6</v>
      </c>
      <c r="H5" s="378">
        <v>7</v>
      </c>
      <c r="I5" s="378">
        <v>8</v>
      </c>
      <c r="J5" s="378">
        <v>9</v>
      </c>
      <c r="K5" s="378">
        <v>10</v>
      </c>
      <c r="L5" s="378">
        <v>11</v>
      </c>
      <c r="M5" s="378">
        <v>12</v>
      </c>
      <c r="N5" s="378">
        <v>13</v>
      </c>
      <c r="O5" s="378">
        <v>14</v>
      </c>
      <c r="P5" s="378">
        <v>15</v>
      </c>
      <c r="Q5" s="378">
        <v>16</v>
      </c>
      <c r="R5" s="378">
        <v>17</v>
      </c>
      <c r="S5" s="378">
        <v>18</v>
      </c>
      <c r="T5" s="378">
        <v>19</v>
      </c>
      <c r="U5" s="378">
        <v>20</v>
      </c>
      <c r="V5" s="378">
        <v>21</v>
      </c>
      <c r="W5" s="379">
        <v>22</v>
      </c>
    </row>
    <row r="6" spans="1:23" ht="21" x14ac:dyDescent="0.4">
      <c r="A6" t="s">
        <v>433</v>
      </c>
      <c r="B6" s="709"/>
      <c r="C6" s="110" t="s">
        <v>404</v>
      </c>
      <c r="D6" s="88" t="s">
        <v>0</v>
      </c>
      <c r="E6" s="88" t="s">
        <v>1</v>
      </c>
      <c r="F6" s="88" t="s">
        <v>2</v>
      </c>
      <c r="G6" s="88" t="s">
        <v>3</v>
      </c>
      <c r="H6" s="88" t="s">
        <v>4</v>
      </c>
      <c r="I6" s="88" t="s">
        <v>5</v>
      </c>
      <c r="J6" s="88" t="s">
        <v>6</v>
      </c>
      <c r="K6" s="88" t="s">
        <v>7</v>
      </c>
      <c r="L6" s="88" t="s">
        <v>8</v>
      </c>
      <c r="M6" s="88" t="s">
        <v>9</v>
      </c>
      <c r="N6" s="88" t="s">
        <v>43</v>
      </c>
      <c r="O6" s="88" t="s">
        <v>44</v>
      </c>
      <c r="P6" s="88" t="s">
        <v>45</v>
      </c>
      <c r="Q6" s="88" t="s">
        <v>46</v>
      </c>
      <c r="R6" s="88" t="s">
        <v>47</v>
      </c>
      <c r="S6" s="88" t="s">
        <v>48</v>
      </c>
      <c r="T6" s="88" t="s">
        <v>49</v>
      </c>
      <c r="U6" s="88" t="s">
        <v>50</v>
      </c>
      <c r="V6" s="88" t="s">
        <v>51</v>
      </c>
      <c r="W6" s="377" t="s">
        <v>52</v>
      </c>
    </row>
    <row r="7" spans="1:23" ht="102" customHeight="1" x14ac:dyDescent="0.3">
      <c r="A7" t="s">
        <v>434</v>
      </c>
      <c r="B7" s="710"/>
      <c r="C7" s="706" t="s">
        <v>160</v>
      </c>
      <c r="D7" s="707" t="str">
        <f>'10'!D7</f>
        <v>Verslo kūrimas ir plėtra</v>
      </c>
      <c r="E7" s="707" t="str">
        <f>'10'!E7</f>
        <v>Bendruomeninio verslo kūrimas ir plėtra</v>
      </c>
      <c r="F7" s="707" t="str">
        <f>'10'!F7</f>
        <v>Kaimų atnaujinimas ir plėtra</v>
      </c>
      <c r="G7" s="707" t="str">
        <f>'10'!G7</f>
        <v>Bendruomeniškumą skatinančios veiklos</v>
      </c>
      <c r="H7" s="707" t="str">
        <f>'10'!H7</f>
        <v>Tarptautinis VVG bendradarbiavimas</v>
      </c>
      <c r="I7" s="707">
        <f>'10'!I7</f>
        <v>0</v>
      </c>
      <c r="J7" s="707">
        <f>'10'!J7</f>
        <v>0</v>
      </c>
      <c r="K7" s="707">
        <f>'10'!K7</f>
        <v>0</v>
      </c>
      <c r="L7" s="707">
        <f>'10'!L7</f>
        <v>0</v>
      </c>
      <c r="M7" s="707">
        <f>'10'!M7</f>
        <v>0</v>
      </c>
      <c r="N7" s="707">
        <f>'10'!N7</f>
        <v>0</v>
      </c>
      <c r="O7" s="707">
        <f>'10'!O7</f>
        <v>0</v>
      </c>
      <c r="P7" s="707">
        <f>'10'!P7</f>
        <v>0</v>
      </c>
      <c r="Q7" s="707">
        <f>'10'!Q7</f>
        <v>0</v>
      </c>
      <c r="R7" s="707">
        <f>'10'!R7</f>
        <v>0</v>
      </c>
      <c r="S7" s="707">
        <f>'10'!S7</f>
        <v>0</v>
      </c>
      <c r="T7" s="707">
        <f>'10'!T7</f>
        <v>0</v>
      </c>
      <c r="U7" s="707">
        <f>'10'!U7</f>
        <v>0</v>
      </c>
      <c r="V7" s="707">
        <f>'10'!V7</f>
        <v>0</v>
      </c>
      <c r="W7" s="711">
        <f>'10'!W7</f>
        <v>0</v>
      </c>
    </row>
    <row r="8" spans="1:23" x14ac:dyDescent="0.3">
      <c r="A8" t="s">
        <v>435</v>
      </c>
      <c r="B8" s="533" t="s">
        <v>457</v>
      </c>
      <c r="C8" s="112">
        <f>SUM(D8:W8)</f>
        <v>17</v>
      </c>
      <c r="D8" s="111">
        <f>'11'!D25</f>
        <v>12</v>
      </c>
      <c r="E8" s="111">
        <f>'11'!E25</f>
        <v>5</v>
      </c>
      <c r="F8" s="111">
        <f>'11'!F25</f>
        <v>0</v>
      </c>
      <c r="G8" s="111">
        <f>'11'!G25</f>
        <v>0</v>
      </c>
      <c r="H8" s="111">
        <f>'11'!H25</f>
        <v>0</v>
      </c>
      <c r="I8" s="111">
        <f>'11'!I25</f>
        <v>0</v>
      </c>
      <c r="J8" s="111">
        <f>'11'!J25</f>
        <v>0</v>
      </c>
      <c r="K8" s="111">
        <f>'11'!K25</f>
        <v>0</v>
      </c>
      <c r="L8" s="111">
        <f>'11'!L25</f>
        <v>0</v>
      </c>
      <c r="M8" s="111">
        <f>'11'!M25</f>
        <v>0</v>
      </c>
      <c r="N8" s="111">
        <f>'11'!N25</f>
        <v>0</v>
      </c>
      <c r="O8" s="111">
        <f>'11'!O25</f>
        <v>0</v>
      </c>
      <c r="P8" s="111">
        <f>'11'!P25</f>
        <v>0</v>
      </c>
      <c r="Q8" s="111">
        <f>'11'!Q25</f>
        <v>0</v>
      </c>
      <c r="R8" s="111">
        <f>'11'!R25</f>
        <v>0</v>
      </c>
      <c r="S8" s="111">
        <f>'11'!S25</f>
        <v>0</v>
      </c>
      <c r="T8" s="111">
        <f>'11'!T25</f>
        <v>0</v>
      </c>
      <c r="U8" s="111">
        <f>'11'!U25</f>
        <v>0</v>
      </c>
      <c r="V8" s="111">
        <f>'11'!V25</f>
        <v>0</v>
      </c>
      <c r="W8" s="381">
        <f>'11'!W25</f>
        <v>0</v>
      </c>
    </row>
    <row r="9" spans="1:23" x14ac:dyDescent="0.3">
      <c r="A9" t="s">
        <v>436</v>
      </c>
      <c r="B9" s="533" t="str">
        <f>'11'!B26</f>
        <v>Ar aktualus darbo vietų paskirstymas pagal lytį?</v>
      </c>
      <c r="C9" s="744"/>
      <c r="D9" s="111" t="str">
        <f>'11'!D26</f>
        <v>Ne</v>
      </c>
      <c r="E9" s="111" t="str">
        <f>'11'!E26</f>
        <v>Ne</v>
      </c>
      <c r="F9" s="111" t="str">
        <f>'11'!F26</f>
        <v>Ne</v>
      </c>
      <c r="G9" s="111" t="str">
        <f>'11'!G26</f>
        <v>Ne</v>
      </c>
      <c r="H9" s="111" t="str">
        <f>'11'!H26</f>
        <v>Ne</v>
      </c>
      <c r="I9" s="111" t="str">
        <f>'11'!I26</f>
        <v>Ne</v>
      </c>
      <c r="J9" s="111" t="str">
        <f>'11'!J26</f>
        <v>Ne</v>
      </c>
      <c r="K9" s="111" t="str">
        <f>'11'!K26</f>
        <v>Ne</v>
      </c>
      <c r="L9" s="111" t="str">
        <f>'11'!L26</f>
        <v>Ne</v>
      </c>
      <c r="M9" s="111" t="str">
        <f>'11'!M26</f>
        <v>Ne</v>
      </c>
      <c r="N9" s="111" t="str">
        <f>'11'!N26</f>
        <v>Ne</v>
      </c>
      <c r="O9" s="111" t="str">
        <f>'11'!O26</f>
        <v>Ne</v>
      </c>
      <c r="P9" s="111" t="str">
        <f>'11'!P26</f>
        <v>Ne</v>
      </c>
      <c r="Q9" s="111" t="str">
        <f>'11'!Q26</f>
        <v>Ne</v>
      </c>
      <c r="R9" s="111" t="str">
        <f>'11'!R26</f>
        <v>Ne</v>
      </c>
      <c r="S9" s="111" t="str">
        <f>'11'!S26</f>
        <v>Ne</v>
      </c>
      <c r="T9" s="111" t="str">
        <f>'11'!T26</f>
        <v>Ne</v>
      </c>
      <c r="U9" s="111" t="str">
        <f>'11'!U26</f>
        <v>Ne</v>
      </c>
      <c r="V9" s="111" t="str">
        <f>'11'!V26</f>
        <v>Ne</v>
      </c>
      <c r="W9" s="381" t="str">
        <f>'11'!W26</f>
        <v>Ne</v>
      </c>
    </row>
    <row r="10" spans="1:23" x14ac:dyDescent="0.3">
      <c r="A10" t="s">
        <v>437</v>
      </c>
      <c r="B10" s="533" t="str">
        <f>'11'!B27</f>
        <v>Ar aktualus darbo vietų paskirstymas pagal amžių?</v>
      </c>
      <c r="C10" s="744"/>
      <c r="D10" s="111" t="str">
        <f>'11'!D27</f>
        <v>Ne</v>
      </c>
      <c r="E10" s="111" t="str">
        <f>'11'!E27</f>
        <v>Ne</v>
      </c>
      <c r="F10" s="111" t="str">
        <f>'11'!F27</f>
        <v>Ne</v>
      </c>
      <c r="G10" s="111" t="str">
        <f>'11'!G27</f>
        <v>Ne</v>
      </c>
      <c r="H10" s="111" t="str">
        <f>'11'!H27</f>
        <v>Ne</v>
      </c>
      <c r="I10" s="111" t="str">
        <f>'11'!I27</f>
        <v>Ne</v>
      </c>
      <c r="J10" s="111" t="str">
        <f>'11'!J27</f>
        <v>Ne</v>
      </c>
      <c r="K10" s="111" t="str">
        <f>'11'!K27</f>
        <v>Ne</v>
      </c>
      <c r="L10" s="111" t="str">
        <f>'11'!L27</f>
        <v>Ne</v>
      </c>
      <c r="M10" s="111" t="str">
        <f>'11'!M27</f>
        <v>Ne</v>
      </c>
      <c r="N10" s="111" t="str">
        <f>'11'!N27</f>
        <v>Ne</v>
      </c>
      <c r="O10" s="111" t="str">
        <f>'11'!O27</f>
        <v>Ne</v>
      </c>
      <c r="P10" s="111" t="str">
        <f>'11'!P27</f>
        <v>Ne</v>
      </c>
      <c r="Q10" s="111" t="str">
        <f>'11'!Q27</f>
        <v>Ne</v>
      </c>
      <c r="R10" s="111" t="str">
        <f>'11'!R27</f>
        <v>Ne</v>
      </c>
      <c r="S10" s="111" t="str">
        <f>'11'!S27</f>
        <v>Ne</v>
      </c>
      <c r="T10" s="111" t="str">
        <f>'11'!T27</f>
        <v>Ne</v>
      </c>
      <c r="U10" s="111" t="str">
        <f>'11'!U27</f>
        <v>Ne</v>
      </c>
      <c r="V10" s="111" t="str">
        <f>'11'!V27</f>
        <v>Ne</v>
      </c>
      <c r="W10" s="381" t="str">
        <f>'11'!W27</f>
        <v>Ne</v>
      </c>
    </row>
    <row r="11" spans="1:23" x14ac:dyDescent="0.3">
      <c r="A11" t="s">
        <v>438</v>
      </c>
      <c r="B11" s="382" t="s">
        <v>468</v>
      </c>
      <c r="C11" s="112">
        <f t="shared" ref="C11:C15" si="0">SUM(D11:W11)</f>
        <v>17</v>
      </c>
      <c r="D11" s="111">
        <f>SUM(D12:D14)</f>
        <v>12</v>
      </c>
      <c r="E11" s="111">
        <f t="shared" ref="E11:W11" si="1">SUM(E12:E14)</f>
        <v>5</v>
      </c>
      <c r="F11" s="111">
        <f t="shared" si="1"/>
        <v>0</v>
      </c>
      <c r="G11" s="111">
        <f t="shared" si="1"/>
        <v>0</v>
      </c>
      <c r="H11" s="111">
        <f t="shared" si="1"/>
        <v>0</v>
      </c>
      <c r="I11" s="111">
        <f t="shared" si="1"/>
        <v>0</v>
      </c>
      <c r="J11" s="111">
        <f t="shared" si="1"/>
        <v>0</v>
      </c>
      <c r="K11" s="111">
        <f t="shared" si="1"/>
        <v>0</v>
      </c>
      <c r="L11" s="111">
        <f t="shared" si="1"/>
        <v>0</v>
      </c>
      <c r="M11" s="111">
        <f t="shared" si="1"/>
        <v>0</v>
      </c>
      <c r="N11" s="111">
        <f t="shared" si="1"/>
        <v>0</v>
      </c>
      <c r="O11" s="111">
        <f t="shared" si="1"/>
        <v>0</v>
      </c>
      <c r="P11" s="111">
        <f t="shared" si="1"/>
        <v>0</v>
      </c>
      <c r="Q11" s="111">
        <f t="shared" si="1"/>
        <v>0</v>
      </c>
      <c r="R11" s="111">
        <f t="shared" si="1"/>
        <v>0</v>
      </c>
      <c r="S11" s="111">
        <f t="shared" si="1"/>
        <v>0</v>
      </c>
      <c r="T11" s="111">
        <f t="shared" si="1"/>
        <v>0</v>
      </c>
      <c r="U11" s="111">
        <f t="shared" si="1"/>
        <v>0</v>
      </c>
      <c r="V11" s="111">
        <f t="shared" si="1"/>
        <v>0</v>
      </c>
      <c r="W11" s="381">
        <f t="shared" si="1"/>
        <v>0</v>
      </c>
    </row>
    <row r="12" spans="1:23" x14ac:dyDescent="0.3">
      <c r="A12" t="s">
        <v>439</v>
      </c>
      <c r="B12" s="533" t="s">
        <v>146</v>
      </c>
      <c r="C12" s="112">
        <f t="shared" si="0"/>
        <v>0</v>
      </c>
      <c r="D12" s="708">
        <v>0</v>
      </c>
      <c r="E12" s="708">
        <v>0</v>
      </c>
      <c r="F12" s="708" t="str">
        <f t="shared" ref="F12:W14" si="2">IF(F$9="taip","Užpildykite","netaikoma")</f>
        <v>netaikoma</v>
      </c>
      <c r="G12" s="708" t="str">
        <f t="shared" si="2"/>
        <v>netaikoma</v>
      </c>
      <c r="H12" s="708" t="str">
        <f t="shared" si="2"/>
        <v>netaikoma</v>
      </c>
      <c r="I12" s="708" t="str">
        <f t="shared" si="2"/>
        <v>netaikoma</v>
      </c>
      <c r="J12" s="708" t="str">
        <f t="shared" si="2"/>
        <v>netaikoma</v>
      </c>
      <c r="K12" s="708" t="str">
        <f t="shared" si="2"/>
        <v>netaikoma</v>
      </c>
      <c r="L12" s="708" t="str">
        <f t="shared" si="2"/>
        <v>netaikoma</v>
      </c>
      <c r="M12" s="708" t="str">
        <f t="shared" si="2"/>
        <v>netaikoma</v>
      </c>
      <c r="N12" s="708" t="str">
        <f t="shared" si="2"/>
        <v>netaikoma</v>
      </c>
      <c r="O12" s="708" t="str">
        <f t="shared" si="2"/>
        <v>netaikoma</v>
      </c>
      <c r="P12" s="708" t="str">
        <f t="shared" si="2"/>
        <v>netaikoma</v>
      </c>
      <c r="Q12" s="708" t="str">
        <f t="shared" si="2"/>
        <v>netaikoma</v>
      </c>
      <c r="R12" s="708" t="str">
        <f t="shared" si="2"/>
        <v>netaikoma</v>
      </c>
      <c r="S12" s="708" t="str">
        <f t="shared" si="2"/>
        <v>netaikoma</v>
      </c>
      <c r="T12" s="708" t="str">
        <f t="shared" si="2"/>
        <v>netaikoma</v>
      </c>
      <c r="U12" s="708" t="str">
        <f t="shared" si="2"/>
        <v>netaikoma</v>
      </c>
      <c r="V12" s="708" t="str">
        <f t="shared" si="2"/>
        <v>netaikoma</v>
      </c>
      <c r="W12" s="712" t="str">
        <f t="shared" si="2"/>
        <v>netaikoma</v>
      </c>
    </row>
    <row r="13" spans="1:23" x14ac:dyDescent="0.3">
      <c r="A13" t="s">
        <v>440</v>
      </c>
      <c r="B13" s="533" t="s">
        <v>147</v>
      </c>
      <c r="C13" s="112">
        <f t="shared" si="0"/>
        <v>0</v>
      </c>
      <c r="D13" s="708">
        <v>0</v>
      </c>
      <c r="E13" s="708">
        <v>0</v>
      </c>
      <c r="F13" s="708" t="str">
        <f t="shared" ref="F13:S13" si="3">IF(F$9="taip","Užpildykite","netaikoma")</f>
        <v>netaikoma</v>
      </c>
      <c r="G13" s="708" t="str">
        <f t="shared" si="3"/>
        <v>netaikoma</v>
      </c>
      <c r="H13" s="708" t="str">
        <f t="shared" si="3"/>
        <v>netaikoma</v>
      </c>
      <c r="I13" s="708" t="str">
        <f t="shared" si="3"/>
        <v>netaikoma</v>
      </c>
      <c r="J13" s="708" t="str">
        <f t="shared" si="3"/>
        <v>netaikoma</v>
      </c>
      <c r="K13" s="708" t="str">
        <f t="shared" si="3"/>
        <v>netaikoma</v>
      </c>
      <c r="L13" s="708" t="str">
        <f t="shared" si="3"/>
        <v>netaikoma</v>
      </c>
      <c r="M13" s="708" t="str">
        <f t="shared" si="3"/>
        <v>netaikoma</v>
      </c>
      <c r="N13" s="708" t="str">
        <f t="shared" si="3"/>
        <v>netaikoma</v>
      </c>
      <c r="O13" s="708" t="str">
        <f t="shared" si="3"/>
        <v>netaikoma</v>
      </c>
      <c r="P13" s="708" t="str">
        <f t="shared" si="3"/>
        <v>netaikoma</v>
      </c>
      <c r="Q13" s="708" t="str">
        <f t="shared" si="3"/>
        <v>netaikoma</v>
      </c>
      <c r="R13" s="708" t="str">
        <f t="shared" si="3"/>
        <v>netaikoma</v>
      </c>
      <c r="S13" s="708" t="str">
        <f t="shared" si="3"/>
        <v>netaikoma</v>
      </c>
      <c r="T13" s="708" t="str">
        <f t="shared" si="2"/>
        <v>netaikoma</v>
      </c>
      <c r="U13" s="708" t="str">
        <f t="shared" si="2"/>
        <v>netaikoma</v>
      </c>
      <c r="V13" s="708" t="str">
        <f t="shared" si="2"/>
        <v>netaikoma</v>
      </c>
      <c r="W13" s="712" t="str">
        <f t="shared" si="2"/>
        <v>netaikoma</v>
      </c>
    </row>
    <row r="14" spans="1:23" x14ac:dyDescent="0.3">
      <c r="A14" t="s">
        <v>441</v>
      </c>
      <c r="B14" s="533" t="s">
        <v>148</v>
      </c>
      <c r="C14" s="112">
        <f t="shared" si="0"/>
        <v>17</v>
      </c>
      <c r="D14" s="708">
        <v>12</v>
      </c>
      <c r="E14" s="708">
        <v>5</v>
      </c>
      <c r="F14" s="708" t="str">
        <f t="shared" si="2"/>
        <v>netaikoma</v>
      </c>
      <c r="G14" s="708" t="str">
        <f t="shared" si="2"/>
        <v>netaikoma</v>
      </c>
      <c r="H14" s="708" t="str">
        <f t="shared" si="2"/>
        <v>netaikoma</v>
      </c>
      <c r="I14" s="708" t="str">
        <f t="shared" si="2"/>
        <v>netaikoma</v>
      </c>
      <c r="J14" s="708" t="str">
        <f t="shared" si="2"/>
        <v>netaikoma</v>
      </c>
      <c r="K14" s="708" t="str">
        <f t="shared" si="2"/>
        <v>netaikoma</v>
      </c>
      <c r="L14" s="708" t="str">
        <f t="shared" si="2"/>
        <v>netaikoma</v>
      </c>
      <c r="M14" s="708" t="str">
        <f t="shared" si="2"/>
        <v>netaikoma</v>
      </c>
      <c r="N14" s="708" t="str">
        <f t="shared" si="2"/>
        <v>netaikoma</v>
      </c>
      <c r="O14" s="708" t="str">
        <f t="shared" si="2"/>
        <v>netaikoma</v>
      </c>
      <c r="P14" s="708" t="str">
        <f t="shared" si="2"/>
        <v>netaikoma</v>
      </c>
      <c r="Q14" s="708" t="str">
        <f t="shared" si="2"/>
        <v>netaikoma</v>
      </c>
      <c r="R14" s="708" t="str">
        <f t="shared" si="2"/>
        <v>netaikoma</v>
      </c>
      <c r="S14" s="708" t="str">
        <f t="shared" si="2"/>
        <v>netaikoma</v>
      </c>
      <c r="T14" s="708" t="str">
        <f t="shared" si="2"/>
        <v>netaikoma</v>
      </c>
      <c r="U14" s="708" t="str">
        <f t="shared" si="2"/>
        <v>netaikoma</v>
      </c>
      <c r="V14" s="708" t="str">
        <f t="shared" si="2"/>
        <v>netaikoma</v>
      </c>
      <c r="W14" s="712" t="str">
        <f t="shared" si="2"/>
        <v>netaikoma</v>
      </c>
    </row>
    <row r="15" spans="1:23" x14ac:dyDescent="0.3">
      <c r="A15" t="s">
        <v>442</v>
      </c>
      <c r="B15" s="382" t="s">
        <v>403</v>
      </c>
      <c r="C15" s="112">
        <f t="shared" si="0"/>
        <v>17</v>
      </c>
      <c r="D15" s="111">
        <f>SUM(D16:D18)</f>
        <v>12</v>
      </c>
      <c r="E15" s="111">
        <f t="shared" ref="E15:W15" si="4">SUM(E16:E18)</f>
        <v>5</v>
      </c>
      <c r="F15" s="111">
        <f t="shared" si="4"/>
        <v>0</v>
      </c>
      <c r="G15" s="111">
        <f t="shared" si="4"/>
        <v>0</v>
      </c>
      <c r="H15" s="111">
        <f t="shared" si="4"/>
        <v>0</v>
      </c>
      <c r="I15" s="111">
        <f t="shared" si="4"/>
        <v>0</v>
      </c>
      <c r="J15" s="111">
        <f t="shared" si="4"/>
        <v>0</v>
      </c>
      <c r="K15" s="111">
        <f t="shared" si="4"/>
        <v>0</v>
      </c>
      <c r="L15" s="111">
        <f t="shared" si="4"/>
        <v>0</v>
      </c>
      <c r="M15" s="111">
        <f t="shared" si="4"/>
        <v>0</v>
      </c>
      <c r="N15" s="111">
        <f t="shared" si="4"/>
        <v>0</v>
      </c>
      <c r="O15" s="111">
        <f t="shared" si="4"/>
        <v>0</v>
      </c>
      <c r="P15" s="111">
        <f t="shared" si="4"/>
        <v>0</v>
      </c>
      <c r="Q15" s="111">
        <f t="shared" si="4"/>
        <v>0</v>
      </c>
      <c r="R15" s="111">
        <f t="shared" si="4"/>
        <v>0</v>
      </c>
      <c r="S15" s="111">
        <f t="shared" si="4"/>
        <v>0</v>
      </c>
      <c r="T15" s="111">
        <f t="shared" si="4"/>
        <v>0</v>
      </c>
      <c r="U15" s="111">
        <f t="shared" si="4"/>
        <v>0</v>
      </c>
      <c r="V15" s="111">
        <f t="shared" si="4"/>
        <v>0</v>
      </c>
      <c r="W15" s="381">
        <f t="shared" si="4"/>
        <v>0</v>
      </c>
    </row>
    <row r="16" spans="1:23" x14ac:dyDescent="0.3">
      <c r="A16" t="s">
        <v>443</v>
      </c>
      <c r="B16" s="533" t="s">
        <v>145</v>
      </c>
      <c r="C16" s="112">
        <f>SUM(D16:W16)</f>
        <v>2</v>
      </c>
      <c r="D16" s="708">
        <v>2</v>
      </c>
      <c r="E16" s="708">
        <v>0</v>
      </c>
      <c r="F16" s="708" t="str">
        <f t="shared" ref="F16:W18" si="5">IF(F$10="taip","Užpildykite","netaikoma")</f>
        <v>netaikoma</v>
      </c>
      <c r="G16" s="708" t="str">
        <f t="shared" si="5"/>
        <v>netaikoma</v>
      </c>
      <c r="H16" s="708" t="str">
        <f t="shared" si="5"/>
        <v>netaikoma</v>
      </c>
      <c r="I16" s="708" t="str">
        <f t="shared" si="5"/>
        <v>netaikoma</v>
      </c>
      <c r="J16" s="708" t="str">
        <f t="shared" si="5"/>
        <v>netaikoma</v>
      </c>
      <c r="K16" s="708" t="str">
        <f t="shared" si="5"/>
        <v>netaikoma</v>
      </c>
      <c r="L16" s="708" t="str">
        <f t="shared" si="5"/>
        <v>netaikoma</v>
      </c>
      <c r="M16" s="708" t="str">
        <f t="shared" si="5"/>
        <v>netaikoma</v>
      </c>
      <c r="N16" s="708" t="str">
        <f t="shared" si="5"/>
        <v>netaikoma</v>
      </c>
      <c r="O16" s="708" t="str">
        <f t="shared" si="5"/>
        <v>netaikoma</v>
      </c>
      <c r="P16" s="708" t="str">
        <f t="shared" si="5"/>
        <v>netaikoma</v>
      </c>
      <c r="Q16" s="708" t="str">
        <f t="shared" si="5"/>
        <v>netaikoma</v>
      </c>
      <c r="R16" s="708" t="str">
        <f t="shared" si="5"/>
        <v>netaikoma</v>
      </c>
      <c r="S16" s="708" t="str">
        <f t="shared" si="5"/>
        <v>netaikoma</v>
      </c>
      <c r="T16" s="708" t="str">
        <f t="shared" si="5"/>
        <v>netaikoma</v>
      </c>
      <c r="U16" s="708" t="str">
        <f t="shared" si="5"/>
        <v>netaikoma</v>
      </c>
      <c r="V16" s="708" t="str">
        <f t="shared" si="5"/>
        <v>netaikoma</v>
      </c>
      <c r="W16" s="712" t="str">
        <f t="shared" si="5"/>
        <v>netaikoma</v>
      </c>
    </row>
    <row r="17" spans="1:23" x14ac:dyDescent="0.3">
      <c r="A17" t="s">
        <v>444</v>
      </c>
      <c r="B17" s="533" t="s">
        <v>143</v>
      </c>
      <c r="C17" s="112">
        <f>SUM(D17:W17)</f>
        <v>0</v>
      </c>
      <c r="D17" s="708">
        <v>0</v>
      </c>
      <c r="E17" s="708">
        <v>0</v>
      </c>
      <c r="F17" s="708" t="str">
        <f t="shared" ref="F17:S17" si="6">IF(F$10="taip","Užpildykite","netaikoma")</f>
        <v>netaikoma</v>
      </c>
      <c r="G17" s="708" t="str">
        <f t="shared" si="6"/>
        <v>netaikoma</v>
      </c>
      <c r="H17" s="708" t="str">
        <f t="shared" si="6"/>
        <v>netaikoma</v>
      </c>
      <c r="I17" s="708" t="str">
        <f t="shared" si="6"/>
        <v>netaikoma</v>
      </c>
      <c r="J17" s="708" t="str">
        <f t="shared" si="6"/>
        <v>netaikoma</v>
      </c>
      <c r="K17" s="708" t="str">
        <f t="shared" si="6"/>
        <v>netaikoma</v>
      </c>
      <c r="L17" s="708" t="str">
        <f t="shared" si="6"/>
        <v>netaikoma</v>
      </c>
      <c r="M17" s="708" t="str">
        <f t="shared" si="6"/>
        <v>netaikoma</v>
      </c>
      <c r="N17" s="708" t="str">
        <f t="shared" si="6"/>
        <v>netaikoma</v>
      </c>
      <c r="O17" s="708" t="str">
        <f t="shared" si="6"/>
        <v>netaikoma</v>
      </c>
      <c r="P17" s="708" t="str">
        <f t="shared" si="6"/>
        <v>netaikoma</v>
      </c>
      <c r="Q17" s="708" t="str">
        <f t="shared" si="6"/>
        <v>netaikoma</v>
      </c>
      <c r="R17" s="708" t="str">
        <f t="shared" si="6"/>
        <v>netaikoma</v>
      </c>
      <c r="S17" s="708" t="str">
        <f t="shared" si="6"/>
        <v>netaikoma</v>
      </c>
      <c r="T17" s="708" t="str">
        <f t="shared" si="5"/>
        <v>netaikoma</v>
      </c>
      <c r="U17" s="708" t="str">
        <f t="shared" si="5"/>
        <v>netaikoma</v>
      </c>
      <c r="V17" s="708" t="str">
        <f t="shared" si="5"/>
        <v>netaikoma</v>
      </c>
      <c r="W17" s="712" t="str">
        <f t="shared" si="5"/>
        <v>netaikoma</v>
      </c>
    </row>
    <row r="18" spans="1:23" ht="15" thickBot="1" x14ac:dyDescent="0.35">
      <c r="A18" t="s">
        <v>445</v>
      </c>
      <c r="B18" s="713" t="s">
        <v>144</v>
      </c>
      <c r="C18" s="714">
        <f>SUM(D18:W18)</f>
        <v>15</v>
      </c>
      <c r="D18" s="715">
        <v>10</v>
      </c>
      <c r="E18" s="715">
        <v>5</v>
      </c>
      <c r="F18" s="715" t="str">
        <f t="shared" si="5"/>
        <v>netaikoma</v>
      </c>
      <c r="G18" s="715" t="str">
        <f t="shared" si="5"/>
        <v>netaikoma</v>
      </c>
      <c r="H18" s="715" t="str">
        <f t="shared" si="5"/>
        <v>netaikoma</v>
      </c>
      <c r="I18" s="715" t="str">
        <f t="shared" si="5"/>
        <v>netaikoma</v>
      </c>
      <c r="J18" s="715" t="str">
        <f t="shared" si="5"/>
        <v>netaikoma</v>
      </c>
      <c r="K18" s="715" t="str">
        <f t="shared" si="5"/>
        <v>netaikoma</v>
      </c>
      <c r="L18" s="715" t="str">
        <f t="shared" si="5"/>
        <v>netaikoma</v>
      </c>
      <c r="M18" s="715" t="str">
        <f t="shared" si="5"/>
        <v>netaikoma</v>
      </c>
      <c r="N18" s="715" t="str">
        <f t="shared" si="5"/>
        <v>netaikoma</v>
      </c>
      <c r="O18" s="715" t="str">
        <f t="shared" si="5"/>
        <v>netaikoma</v>
      </c>
      <c r="P18" s="715" t="str">
        <f t="shared" si="5"/>
        <v>netaikoma</v>
      </c>
      <c r="Q18" s="715" t="str">
        <f t="shared" si="5"/>
        <v>netaikoma</v>
      </c>
      <c r="R18" s="715" t="str">
        <f t="shared" si="5"/>
        <v>netaikoma</v>
      </c>
      <c r="S18" s="715" t="str">
        <f t="shared" si="5"/>
        <v>netaikoma</v>
      </c>
      <c r="T18" s="715" t="str">
        <f t="shared" si="5"/>
        <v>netaikoma</v>
      </c>
      <c r="U18" s="715" t="str">
        <f t="shared" si="5"/>
        <v>netaikoma</v>
      </c>
      <c r="V18" s="715" t="str">
        <f t="shared" si="5"/>
        <v>netaikoma</v>
      </c>
      <c r="W18" s="716" t="str">
        <f t="shared" si="5"/>
        <v>netaikoma</v>
      </c>
    </row>
    <row r="19" spans="1:23" x14ac:dyDescent="0.3">
      <c r="A19" t="s">
        <v>446</v>
      </c>
      <c r="B19" s="197" t="s">
        <v>1650</v>
      </c>
      <c r="C19" s="198" t="str">
        <f t="shared" ref="C19" si="7">IF(C8=C11,"Gerai","Klaida")</f>
        <v>Gerai</v>
      </c>
      <c r="D19" s="199" t="str">
        <f>IF(D9="Taip",IF(D8=D11,"Gerai","Klaida"),"Gerai")</f>
        <v>Gerai</v>
      </c>
      <c r="E19" s="199" t="str">
        <f t="shared" ref="E19:W19" si="8">IF(E9="Taip",IF(E8=E11,"Gerai","Klaida"),"Gerai")</f>
        <v>Gerai</v>
      </c>
      <c r="F19" s="199" t="str">
        <f t="shared" si="8"/>
        <v>Gerai</v>
      </c>
      <c r="G19" s="199" t="str">
        <f t="shared" si="8"/>
        <v>Gerai</v>
      </c>
      <c r="H19" s="199" t="str">
        <f t="shared" si="8"/>
        <v>Gerai</v>
      </c>
      <c r="I19" s="199" t="str">
        <f t="shared" si="8"/>
        <v>Gerai</v>
      </c>
      <c r="J19" s="199" t="str">
        <f t="shared" si="8"/>
        <v>Gerai</v>
      </c>
      <c r="K19" s="199" t="str">
        <f t="shared" si="8"/>
        <v>Gerai</v>
      </c>
      <c r="L19" s="199" t="str">
        <f t="shared" si="8"/>
        <v>Gerai</v>
      </c>
      <c r="M19" s="199" t="str">
        <f t="shared" si="8"/>
        <v>Gerai</v>
      </c>
      <c r="N19" s="199" t="str">
        <f t="shared" si="8"/>
        <v>Gerai</v>
      </c>
      <c r="O19" s="199" t="str">
        <f t="shared" si="8"/>
        <v>Gerai</v>
      </c>
      <c r="P19" s="199" t="str">
        <f t="shared" si="8"/>
        <v>Gerai</v>
      </c>
      <c r="Q19" s="199" t="str">
        <f t="shared" si="8"/>
        <v>Gerai</v>
      </c>
      <c r="R19" s="199" t="str">
        <f t="shared" si="8"/>
        <v>Gerai</v>
      </c>
      <c r="S19" s="199" t="str">
        <f t="shared" si="8"/>
        <v>Gerai</v>
      </c>
      <c r="T19" s="199" t="str">
        <f t="shared" si="8"/>
        <v>Gerai</v>
      </c>
      <c r="U19" s="199" t="str">
        <f t="shared" si="8"/>
        <v>Gerai</v>
      </c>
      <c r="V19" s="199" t="str">
        <f t="shared" si="8"/>
        <v>Gerai</v>
      </c>
      <c r="W19" s="200" t="str">
        <f t="shared" si="8"/>
        <v>Gerai</v>
      </c>
    </row>
    <row r="20" spans="1:23" x14ac:dyDescent="0.3">
      <c r="A20" t="s">
        <v>447</v>
      </c>
      <c r="B20" s="197" t="s">
        <v>1651</v>
      </c>
      <c r="C20" s="196"/>
      <c r="D20" s="641" t="str">
        <f>IF(D9="Taip",IF(D11=0,"Neužpildyta","Gerai"),"Gerai")</f>
        <v>Gerai</v>
      </c>
      <c r="E20" s="641" t="str">
        <f t="shared" ref="E20:W20" si="9">IF(E9="Taip",IF(E11=0,"Neužpildyta","Gerai"),"Gerai")</f>
        <v>Gerai</v>
      </c>
      <c r="F20" s="641" t="str">
        <f t="shared" si="9"/>
        <v>Gerai</v>
      </c>
      <c r="G20" s="641" t="str">
        <f t="shared" si="9"/>
        <v>Gerai</v>
      </c>
      <c r="H20" s="641" t="str">
        <f t="shared" si="9"/>
        <v>Gerai</v>
      </c>
      <c r="I20" s="641" t="str">
        <f t="shared" si="9"/>
        <v>Gerai</v>
      </c>
      <c r="J20" s="641" t="str">
        <f t="shared" si="9"/>
        <v>Gerai</v>
      </c>
      <c r="K20" s="641" t="str">
        <f t="shared" si="9"/>
        <v>Gerai</v>
      </c>
      <c r="L20" s="641" t="str">
        <f t="shared" si="9"/>
        <v>Gerai</v>
      </c>
      <c r="M20" s="641" t="str">
        <f t="shared" si="9"/>
        <v>Gerai</v>
      </c>
      <c r="N20" s="641" t="str">
        <f t="shared" si="9"/>
        <v>Gerai</v>
      </c>
      <c r="O20" s="641" t="str">
        <f t="shared" si="9"/>
        <v>Gerai</v>
      </c>
      <c r="P20" s="641" t="str">
        <f t="shared" si="9"/>
        <v>Gerai</v>
      </c>
      <c r="Q20" s="641" t="str">
        <f t="shared" si="9"/>
        <v>Gerai</v>
      </c>
      <c r="R20" s="641" t="str">
        <f t="shared" si="9"/>
        <v>Gerai</v>
      </c>
      <c r="S20" s="641" t="str">
        <f t="shared" si="9"/>
        <v>Gerai</v>
      </c>
      <c r="T20" s="641" t="str">
        <f t="shared" si="9"/>
        <v>Gerai</v>
      </c>
      <c r="U20" s="641" t="str">
        <f t="shared" si="9"/>
        <v>Gerai</v>
      </c>
      <c r="V20" s="641" t="str">
        <f t="shared" si="9"/>
        <v>Gerai</v>
      </c>
      <c r="W20" s="641" t="str">
        <f t="shared" si="9"/>
        <v>Gerai</v>
      </c>
    </row>
    <row r="21" spans="1:23" x14ac:dyDescent="0.3">
      <c r="A21" t="s">
        <v>1649</v>
      </c>
      <c r="B21" s="197" t="s">
        <v>1652</v>
      </c>
      <c r="C21" s="198" t="str">
        <f>IF(C8=C15,"Gerai","Klaida")</f>
        <v>Gerai</v>
      </c>
      <c r="D21" s="199" t="str">
        <f t="shared" ref="D21:W21" si="10">IF(D10="Taip",IF(D8=D15,"Gerai","Klaida"),"Gerai")</f>
        <v>Gerai</v>
      </c>
      <c r="E21" s="199" t="str">
        <f t="shared" si="10"/>
        <v>Gerai</v>
      </c>
      <c r="F21" s="199" t="str">
        <f t="shared" si="10"/>
        <v>Gerai</v>
      </c>
      <c r="G21" s="199" t="str">
        <f t="shared" si="10"/>
        <v>Gerai</v>
      </c>
      <c r="H21" s="199" t="str">
        <f t="shared" si="10"/>
        <v>Gerai</v>
      </c>
      <c r="I21" s="199" t="str">
        <f t="shared" si="10"/>
        <v>Gerai</v>
      </c>
      <c r="J21" s="199" t="str">
        <f t="shared" si="10"/>
        <v>Gerai</v>
      </c>
      <c r="K21" s="199" t="str">
        <f t="shared" si="10"/>
        <v>Gerai</v>
      </c>
      <c r="L21" s="199" t="str">
        <f t="shared" si="10"/>
        <v>Gerai</v>
      </c>
      <c r="M21" s="199" t="str">
        <f t="shared" si="10"/>
        <v>Gerai</v>
      </c>
      <c r="N21" s="199" t="str">
        <f t="shared" si="10"/>
        <v>Gerai</v>
      </c>
      <c r="O21" s="199" t="str">
        <f t="shared" si="10"/>
        <v>Gerai</v>
      </c>
      <c r="P21" s="199" t="str">
        <f t="shared" si="10"/>
        <v>Gerai</v>
      </c>
      <c r="Q21" s="199" t="str">
        <f t="shared" si="10"/>
        <v>Gerai</v>
      </c>
      <c r="R21" s="199" t="str">
        <f t="shared" si="10"/>
        <v>Gerai</v>
      </c>
      <c r="S21" s="199" t="str">
        <f t="shared" si="10"/>
        <v>Gerai</v>
      </c>
      <c r="T21" s="199" t="str">
        <f t="shared" si="10"/>
        <v>Gerai</v>
      </c>
      <c r="U21" s="199" t="str">
        <f t="shared" si="10"/>
        <v>Gerai</v>
      </c>
      <c r="V21" s="199" t="str">
        <f t="shared" si="10"/>
        <v>Gerai</v>
      </c>
      <c r="W21" s="200" t="str">
        <f t="shared" si="10"/>
        <v>Gerai</v>
      </c>
    </row>
    <row r="22" spans="1:23" x14ac:dyDescent="0.3">
      <c r="A22" t="s">
        <v>1648</v>
      </c>
      <c r="B22" s="197" t="s">
        <v>1653</v>
      </c>
      <c r="C22" s="196"/>
      <c r="D22" s="641" t="str">
        <f>IF(D10="Taip",IF(D15=0,"Neužpildyta","Gerai"),"Gerai")</f>
        <v>Gerai</v>
      </c>
      <c r="E22" s="641" t="str">
        <f t="shared" ref="E22:W22" si="11">IF(E10="Taip",IF(E15=0,"Neužpildyta","Gerai"),"Gerai")</f>
        <v>Gerai</v>
      </c>
      <c r="F22" s="641" t="str">
        <f t="shared" si="11"/>
        <v>Gerai</v>
      </c>
      <c r="G22" s="641" t="str">
        <f t="shared" si="11"/>
        <v>Gerai</v>
      </c>
      <c r="H22" s="641" t="str">
        <f t="shared" si="11"/>
        <v>Gerai</v>
      </c>
      <c r="I22" s="641" t="str">
        <f t="shared" si="11"/>
        <v>Gerai</v>
      </c>
      <c r="J22" s="641" t="str">
        <f t="shared" si="11"/>
        <v>Gerai</v>
      </c>
      <c r="K22" s="641" t="str">
        <f t="shared" si="11"/>
        <v>Gerai</v>
      </c>
      <c r="L22" s="641" t="str">
        <f t="shared" si="11"/>
        <v>Gerai</v>
      </c>
      <c r="M22" s="641" t="str">
        <f t="shared" si="11"/>
        <v>Gerai</v>
      </c>
      <c r="N22" s="641" t="str">
        <f t="shared" si="11"/>
        <v>Gerai</v>
      </c>
      <c r="O22" s="641" t="str">
        <f t="shared" si="11"/>
        <v>Gerai</v>
      </c>
      <c r="P22" s="641" t="str">
        <f t="shared" si="11"/>
        <v>Gerai</v>
      </c>
      <c r="Q22" s="641" t="str">
        <f t="shared" si="11"/>
        <v>Gerai</v>
      </c>
      <c r="R22" s="641" t="str">
        <f t="shared" si="11"/>
        <v>Gerai</v>
      </c>
      <c r="S22" s="641" t="str">
        <f t="shared" si="11"/>
        <v>Gerai</v>
      </c>
      <c r="T22" s="641" t="str">
        <f t="shared" si="11"/>
        <v>Gerai</v>
      </c>
      <c r="U22" s="641" t="str">
        <f t="shared" si="11"/>
        <v>Gerai</v>
      </c>
      <c r="V22" s="641" t="str">
        <f t="shared" si="11"/>
        <v>Gerai</v>
      </c>
      <c r="W22" s="641" t="str">
        <f t="shared" si="11"/>
        <v>Gerai</v>
      </c>
    </row>
    <row r="24" spans="1:23" x14ac:dyDescent="0.3">
      <c r="B24" s="95"/>
    </row>
    <row r="25" spans="1:23" x14ac:dyDescent="0.3">
      <c r="B25" s="95"/>
    </row>
    <row r="26" spans="1:23" x14ac:dyDescent="0.3">
      <c r="A26" s="1"/>
      <c r="B26" s="360" t="s">
        <v>1356</v>
      </c>
    </row>
    <row r="27" spans="1:23" ht="158.4" x14ac:dyDescent="0.3">
      <c r="A27" s="1">
        <v>1</v>
      </c>
      <c r="B27" s="335" t="s">
        <v>1634</v>
      </c>
    </row>
    <row r="28" spans="1:23" ht="100.8" x14ac:dyDescent="0.3">
      <c r="A28" s="1">
        <v>2</v>
      </c>
      <c r="B28" s="335" t="s">
        <v>1633</v>
      </c>
    </row>
    <row r="29" spans="1:23" ht="43.2" x14ac:dyDescent="0.3">
      <c r="A29" s="1">
        <v>3</v>
      </c>
      <c r="B29" s="335" t="s">
        <v>1359</v>
      </c>
    </row>
    <row r="30" spans="1:23" ht="43.2" x14ac:dyDescent="0.3">
      <c r="A30" s="1">
        <v>4</v>
      </c>
      <c r="B30" s="335" t="s">
        <v>1358</v>
      </c>
    </row>
    <row r="31" spans="1:23" ht="43.2" x14ac:dyDescent="0.3">
      <c r="A31" s="1">
        <v>5</v>
      </c>
      <c r="B31" s="335" t="s">
        <v>1357</v>
      </c>
    </row>
    <row r="32" spans="1:23" ht="86.4" x14ac:dyDescent="0.3">
      <c r="A32" s="1">
        <v>6</v>
      </c>
      <c r="B32" s="335" t="s">
        <v>1656</v>
      </c>
    </row>
  </sheetData>
  <sheetProtection algorithmName="SHA-512" hashValue="gsiyD6iunLPq9N9+KqRhHc3DkDUxDuD0KMBX/pvhsTG6w6yNfP78+pzL4K6qpAAcq5LdvGGMZUd+qzGzYGcbyQ==" saltValue="DyAo3ccz1rw+SIlpLiD5EQ==" spinCount="100000" sheet="1" objects="1" scenarios="1"/>
  <mergeCells count="1">
    <mergeCell ref="C9:C10"/>
  </mergeCells>
  <phoneticPr fontId="8" type="noConversion"/>
  <dataValidations xWindow="514" yWindow="600" count="1">
    <dataValidation type="decimal" allowBlank="1" showInputMessage="1" showErrorMessage="1" prompt="Maksimali reikšmė - 100" sqref="D12:W14 D16:W18" xr:uid="{715F3102-926F-4F1F-8EA2-AE82F5C5211D}">
      <formula1>0</formula1>
      <formula2>100</formula2>
    </dataValidation>
  </dataValidations>
  <pageMargins left="0.70866141732283472" right="0.70866141732283472" top="0.74803149606299213" bottom="0.74803149606299213" header="0.31496062992125984" footer="0.31496062992125984"/>
  <pageSetup paperSize="9" pageOrder="overThenDown" orientation="landscape" horizontalDpi="4294967293" verticalDpi="0" r:id="rId1"/>
  <headerFooter>
    <oddHeader>&amp;C14. Įgyvendinant VPS planuojamų sukurti darbo vietų paskirstymas pagal amžių ir lytį</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AB1AF-FF34-4DB8-A39F-6ED6F18B6E0A}">
  <dimension ref="A1:G177"/>
  <sheetViews>
    <sheetView zoomScaleNormal="100" workbookViewId="0">
      <selection activeCell="D46" sqref="D46"/>
    </sheetView>
  </sheetViews>
  <sheetFormatPr defaultColWidth="9.109375" defaultRowHeight="14.4" x14ac:dyDescent="0.3"/>
  <cols>
    <col min="1" max="1" width="8.6640625" style="106" customWidth="1"/>
    <col min="2" max="2" width="12.6640625" style="106" customWidth="1"/>
    <col min="3" max="3" width="28.6640625" style="13" customWidth="1"/>
    <col min="4" max="4" width="70.6640625" style="13" customWidth="1"/>
    <col min="5" max="7" width="20.6640625" style="13" customWidth="1"/>
    <col min="8" max="8" width="50.6640625" style="13" customWidth="1"/>
    <col min="9" max="9" width="40.6640625" style="13" customWidth="1"/>
    <col min="10" max="10" width="20.6640625" style="13" customWidth="1"/>
    <col min="11" max="16384" width="9.109375" style="13"/>
  </cols>
  <sheetData>
    <row r="1" spans="1:7" s="42" customFormat="1" ht="18" x14ac:dyDescent="0.3">
      <c r="A1" s="104" t="s">
        <v>221</v>
      </c>
      <c r="B1" s="44" t="s">
        <v>636</v>
      </c>
      <c r="C1" s="44"/>
      <c r="D1" s="44"/>
      <c r="E1" s="44"/>
      <c r="F1" s="44"/>
      <c r="G1" s="44"/>
    </row>
    <row r="2" spans="1:7" x14ac:dyDescent="0.3">
      <c r="A2" s="105"/>
      <c r="B2" s="105"/>
      <c r="C2" s="1"/>
      <c r="D2" s="1"/>
      <c r="E2" s="1"/>
      <c r="F2" s="1"/>
      <c r="G2" s="1"/>
    </row>
    <row r="3" spans="1:7" x14ac:dyDescent="0.3">
      <c r="A3" s="1"/>
      <c r="B3" s="140" t="s">
        <v>1272</v>
      </c>
      <c r="C3" s="205" t="str">
        <f>'1'!C8</f>
        <v>KAZL</v>
      </c>
    </row>
    <row r="4" spans="1:7" customFormat="1" ht="15" thickBot="1" x14ac:dyDescent="0.35"/>
    <row r="5" spans="1:7" x14ac:dyDescent="0.3">
      <c r="A5" s="105"/>
      <c r="B5" s="318">
        <v>1</v>
      </c>
      <c r="C5" s="319">
        <v>2</v>
      </c>
      <c r="D5" s="319">
        <v>3</v>
      </c>
      <c r="E5" s="319">
        <v>4</v>
      </c>
      <c r="F5" s="319">
        <v>5</v>
      </c>
      <c r="G5" s="321">
        <v>6</v>
      </c>
    </row>
    <row r="6" spans="1:7" ht="43.2" x14ac:dyDescent="0.3">
      <c r="A6" s="105"/>
      <c r="B6" s="362" t="s">
        <v>54</v>
      </c>
      <c r="C6" s="96" t="s">
        <v>659</v>
      </c>
      <c r="D6" s="32" t="s">
        <v>660</v>
      </c>
      <c r="E6" s="97" t="s">
        <v>642</v>
      </c>
      <c r="F6" s="97" t="s">
        <v>643</v>
      </c>
      <c r="G6" s="363" t="s">
        <v>1348</v>
      </c>
    </row>
    <row r="7" spans="1:7" x14ac:dyDescent="0.3">
      <c r="A7" s="105" t="s">
        <v>243</v>
      </c>
      <c r="B7" s="364" t="s">
        <v>0</v>
      </c>
      <c r="C7" s="23" t="s">
        <v>20</v>
      </c>
      <c r="D7" s="98" t="str">
        <f>VLOOKUP(B7,'7'!$B$7:$C$26,2,FALSE)</f>
        <v>Verslo kūrimas ir plėtra</v>
      </c>
      <c r="E7" s="745" t="str">
        <f>HLOOKUP(B7,'10'!$D$6:$W$18,13,FALSE)</f>
        <v>Mažinti nedarbo lygį VVG teritorijoje kuriant naujas darbo vietas -  planuojama sukurti ne mažiau kaip 12 (etatų) naujų darbo vietų. Kelti verslumo lygį VVG teritorijoje skatinant kurtis naujus verslus ir plėsti veiklą jau esamų, planuojama paremti ne mažiau kaip 8 tokius projektus. Vykdant ekonominę veiklą didinti turizmo paslaugų asortimentą, prisidėti prie klimato kaitos švelninimo bei diegti inovacijas.</v>
      </c>
      <c r="F7" s="746"/>
      <c r="G7" s="747"/>
    </row>
    <row r="8" spans="1:7" x14ac:dyDescent="0.3">
      <c r="A8" s="105" t="s">
        <v>244</v>
      </c>
      <c r="B8" s="365"/>
      <c r="C8" s="99" t="s">
        <v>537</v>
      </c>
      <c r="D8" s="100">
        <f>VLOOKUP(B7,'9'!$B$8:$D$27,3,FALSE)</f>
        <v>2</v>
      </c>
      <c r="E8" s="748"/>
      <c r="F8" s="749"/>
      <c r="G8" s="750"/>
    </row>
    <row r="9" spans="1:7" ht="28.8" x14ac:dyDescent="0.3">
      <c r="A9" s="105" t="s">
        <v>245</v>
      </c>
      <c r="B9" s="365"/>
      <c r="C9" s="101" t="s">
        <v>639</v>
      </c>
      <c r="D9" s="89" t="s">
        <v>1760</v>
      </c>
      <c r="E9" s="749"/>
      <c r="F9" s="749"/>
      <c r="G9" s="750"/>
    </row>
    <row r="10" spans="1:7" ht="28.8" x14ac:dyDescent="0.3">
      <c r="A10" s="105" t="s">
        <v>246</v>
      </c>
      <c r="B10" s="365"/>
      <c r="C10" s="102" t="s">
        <v>640</v>
      </c>
      <c r="D10" s="90" t="s">
        <v>1762</v>
      </c>
      <c r="E10" s="749"/>
      <c r="F10" s="749"/>
      <c r="G10" s="750"/>
    </row>
    <row r="11" spans="1:7" x14ac:dyDescent="0.3">
      <c r="A11" s="105" t="s">
        <v>247</v>
      </c>
      <c r="B11" s="365"/>
      <c r="C11" s="103" t="s">
        <v>641</v>
      </c>
      <c r="D11" s="91"/>
      <c r="E11" s="752"/>
      <c r="F11" s="752"/>
      <c r="G11" s="753"/>
    </row>
    <row r="12" spans="1:7" ht="43.2" x14ac:dyDescent="0.3">
      <c r="A12" s="105" t="s">
        <v>248</v>
      </c>
      <c r="B12" s="365"/>
      <c r="C12" s="28" t="s">
        <v>366</v>
      </c>
      <c r="D12" s="92" t="s">
        <v>1821</v>
      </c>
      <c r="E12" s="13">
        <v>0</v>
      </c>
      <c r="F12" s="13">
        <v>2023</v>
      </c>
      <c r="G12" s="366">
        <v>2</v>
      </c>
    </row>
    <row r="13" spans="1:7" x14ac:dyDescent="0.3">
      <c r="A13" s="105" t="s">
        <v>249</v>
      </c>
      <c r="B13" s="365"/>
      <c r="C13" s="28" t="s">
        <v>367</v>
      </c>
      <c r="D13" s="13" t="s">
        <v>1851</v>
      </c>
      <c r="E13" s="13">
        <v>5</v>
      </c>
      <c r="F13" s="13">
        <v>2023</v>
      </c>
      <c r="G13" s="366">
        <v>8</v>
      </c>
    </row>
    <row r="14" spans="1:7" x14ac:dyDescent="0.3">
      <c r="A14" s="105" t="s">
        <v>250</v>
      </c>
      <c r="B14" s="367"/>
      <c r="C14" s="26" t="s">
        <v>368</v>
      </c>
      <c r="D14" s="93" t="s">
        <v>1769</v>
      </c>
      <c r="E14" s="94">
        <v>17</v>
      </c>
      <c r="F14" s="94">
        <v>2023</v>
      </c>
      <c r="G14" s="368">
        <v>20</v>
      </c>
    </row>
    <row r="15" spans="1:7" x14ac:dyDescent="0.3">
      <c r="A15" s="105" t="s">
        <v>251</v>
      </c>
      <c r="B15" s="364" t="s">
        <v>1</v>
      </c>
      <c r="C15" s="23" t="s">
        <v>20</v>
      </c>
      <c r="D15" s="98" t="str">
        <f>VLOOKUP(B15,'7'!$B$7:$C$26,2,FALSE)</f>
        <v>Bendruomeninio verslo kūrimas ir plėtra</v>
      </c>
      <c r="E15" s="745" t="str">
        <f>HLOOKUP(B15,'10'!$D$6:$W$18,13,FALSE)</f>
        <v xml:space="preserve">Mažinti nedarbo lygį VVG teritorijoje kuriant naujas darbo vietas -  planuojama sukurti ne mažiau kaip 5 (etatus) naujų darbo vietų. Didinti NVO sektoriaus ekonominę savarankiškumą paremiant 3 verslo projektus.  Didinti NVO sektorius aktyvumą teikiant turizmo paslaugas. </v>
      </c>
      <c r="F15" s="746"/>
      <c r="G15" s="747"/>
    </row>
    <row r="16" spans="1:7" x14ac:dyDescent="0.3">
      <c r="A16" s="105" t="s">
        <v>252</v>
      </c>
      <c r="B16" s="365"/>
      <c r="C16" s="99" t="s">
        <v>537</v>
      </c>
      <c r="D16" s="100">
        <f>VLOOKUP(B15,'9'!$B$8:$D$27,3,FALSE)</f>
        <v>2</v>
      </c>
      <c r="E16" s="748"/>
      <c r="F16" s="749"/>
      <c r="G16" s="750"/>
    </row>
    <row r="17" spans="1:7" x14ac:dyDescent="0.3">
      <c r="A17" s="105" t="s">
        <v>478</v>
      </c>
      <c r="B17" s="365"/>
      <c r="C17" s="23" t="s">
        <v>639</v>
      </c>
      <c r="D17" s="89" t="s">
        <v>1761</v>
      </c>
      <c r="E17" s="749"/>
      <c r="F17" s="749"/>
      <c r="G17" s="750"/>
    </row>
    <row r="18" spans="1:7" ht="28.8" x14ac:dyDescent="0.3">
      <c r="A18" s="105" t="s">
        <v>479</v>
      </c>
      <c r="B18" s="365"/>
      <c r="C18" s="28" t="s">
        <v>640</v>
      </c>
      <c r="D18" s="90" t="s">
        <v>1762</v>
      </c>
      <c r="E18" s="749"/>
      <c r="F18" s="749"/>
      <c r="G18" s="750"/>
    </row>
    <row r="19" spans="1:7" x14ac:dyDescent="0.3">
      <c r="A19" s="105" t="s">
        <v>480</v>
      </c>
      <c r="B19" s="365"/>
      <c r="C19" s="26" t="s">
        <v>641</v>
      </c>
      <c r="D19" s="91"/>
      <c r="E19" s="752"/>
      <c r="F19" s="752"/>
      <c r="G19" s="753"/>
    </row>
    <row r="20" spans="1:7" x14ac:dyDescent="0.3">
      <c r="A20" s="105" t="s">
        <v>943</v>
      </c>
      <c r="B20" s="365"/>
      <c r="C20" s="28" t="s">
        <v>366</v>
      </c>
      <c r="D20" s="92" t="s">
        <v>1822</v>
      </c>
      <c r="E20" s="13">
        <v>4</v>
      </c>
      <c r="F20" s="13">
        <v>2023</v>
      </c>
      <c r="G20" s="366">
        <v>7</v>
      </c>
    </row>
    <row r="21" spans="1:7" x14ac:dyDescent="0.3">
      <c r="A21" s="105" t="s">
        <v>944</v>
      </c>
      <c r="B21" s="365"/>
      <c r="C21" s="28" t="s">
        <v>367</v>
      </c>
      <c r="D21" s="92" t="s">
        <v>1770</v>
      </c>
      <c r="E21" s="13">
        <v>4</v>
      </c>
      <c r="F21" s="13">
        <v>2023</v>
      </c>
      <c r="G21" s="366">
        <v>6</v>
      </c>
    </row>
    <row r="22" spans="1:7" x14ac:dyDescent="0.3">
      <c r="A22" s="105" t="s">
        <v>945</v>
      </c>
      <c r="B22" s="367"/>
      <c r="C22" s="26" t="s">
        <v>368</v>
      </c>
      <c r="D22" s="93"/>
      <c r="E22" s="94"/>
      <c r="F22" s="94"/>
      <c r="G22" s="368"/>
    </row>
    <row r="23" spans="1:7" x14ac:dyDescent="0.3">
      <c r="A23" s="105" t="s">
        <v>946</v>
      </c>
      <c r="B23" s="364" t="s">
        <v>2</v>
      </c>
      <c r="C23" s="23" t="s">
        <v>20</v>
      </c>
      <c r="D23" s="98" t="str">
        <f>VLOOKUP(B23,'7'!$B$7:$C$26,2,FALSE)</f>
        <v>Kaimų atnaujinimas ir plėtra</v>
      </c>
      <c r="E23" s="745" t="str">
        <f>HLOOKUP(B23,'10'!$D$6:$W$18,13,FALSE)</f>
        <v xml:space="preserve">Sutvarkyti ar atnaujinti viešosios infrastruktūros objektai taikant inovatyvius, tvarius sprendimus. Viešosios paskirties objektų pritaikymas visuomenės poreikiams bei turizmo paslaugų plėtrai. </v>
      </c>
      <c r="F23" s="746"/>
      <c r="G23" s="747"/>
    </row>
    <row r="24" spans="1:7" x14ac:dyDescent="0.3">
      <c r="A24" s="105" t="s">
        <v>947</v>
      </c>
      <c r="B24" s="365"/>
      <c r="C24" s="99" t="s">
        <v>537</v>
      </c>
      <c r="D24" s="100">
        <f>VLOOKUP(B23,'9'!$B$8:$D$27,3,FALSE)</f>
        <v>1</v>
      </c>
      <c r="E24" s="748"/>
      <c r="F24" s="749"/>
      <c r="G24" s="750"/>
    </row>
    <row r="25" spans="1:7" ht="28.8" x14ac:dyDescent="0.3">
      <c r="A25" s="105" t="s">
        <v>948</v>
      </c>
      <c r="B25" s="365"/>
      <c r="C25" s="23" t="s">
        <v>639</v>
      </c>
      <c r="D25" s="89" t="s">
        <v>1762</v>
      </c>
      <c r="E25" s="748"/>
      <c r="F25" s="749"/>
      <c r="G25" s="750"/>
    </row>
    <row r="26" spans="1:7" x14ac:dyDescent="0.3">
      <c r="A26" s="105" t="s">
        <v>949</v>
      </c>
      <c r="B26" s="365"/>
      <c r="C26" s="28" t="s">
        <v>640</v>
      </c>
      <c r="D26" s="90"/>
      <c r="E26" s="748"/>
      <c r="F26" s="749"/>
      <c r="G26" s="750"/>
    </row>
    <row r="27" spans="1:7" x14ac:dyDescent="0.3">
      <c r="A27" s="105" t="s">
        <v>950</v>
      </c>
      <c r="B27" s="365"/>
      <c r="C27" s="26" t="s">
        <v>641</v>
      </c>
      <c r="D27" s="91"/>
      <c r="E27" s="751"/>
      <c r="F27" s="752"/>
      <c r="G27" s="753"/>
    </row>
    <row r="28" spans="1:7" ht="72" x14ac:dyDescent="0.3">
      <c r="A28" s="105" t="s">
        <v>951</v>
      </c>
      <c r="B28" s="365"/>
      <c r="C28" s="28" t="s">
        <v>366</v>
      </c>
      <c r="D28" s="92" t="s">
        <v>1852</v>
      </c>
      <c r="E28" s="13">
        <v>23</v>
      </c>
      <c r="F28" s="13">
        <v>2023</v>
      </c>
      <c r="G28" s="366">
        <v>50</v>
      </c>
    </row>
    <row r="29" spans="1:7" ht="28.8" x14ac:dyDescent="0.3">
      <c r="A29" s="105" t="s">
        <v>952</v>
      </c>
      <c r="B29" s="365"/>
      <c r="C29" s="28" t="s">
        <v>367</v>
      </c>
      <c r="D29" s="92" t="s">
        <v>1853</v>
      </c>
      <c r="E29" s="13">
        <v>21</v>
      </c>
      <c r="F29" s="13">
        <v>2023</v>
      </c>
      <c r="G29" s="366">
        <v>23</v>
      </c>
    </row>
    <row r="30" spans="1:7" x14ac:dyDescent="0.3">
      <c r="A30" s="105" t="s">
        <v>953</v>
      </c>
      <c r="B30" s="367"/>
      <c r="C30" s="26" t="s">
        <v>368</v>
      </c>
      <c r="D30" s="93"/>
      <c r="E30" s="94"/>
      <c r="F30" s="94"/>
      <c r="G30" s="368"/>
    </row>
    <row r="31" spans="1:7" x14ac:dyDescent="0.3">
      <c r="A31" s="105" t="s">
        <v>954</v>
      </c>
      <c r="B31" s="364" t="s">
        <v>3</v>
      </c>
      <c r="C31" s="23" t="s">
        <v>20</v>
      </c>
      <c r="D31" s="98" t="str">
        <f>VLOOKUP(B31,'7'!$B$7:$C$26,2,FALSE)</f>
        <v>Bendruomeniškumą skatinančios veiklos</v>
      </c>
      <c r="E31" s="745" t="str">
        <f>HLOOKUP(B31,'10'!$D$6:$W$18,13,FALSE)</f>
        <v>Aktyvesnis vietos gyventojų įsitraukimas į bendruomenės veiklą (projektų veiklose dalyvaus ne mažiau kaip 500 vietos gyventojų). Aktyvesnis asmenų iš soc. pažeidžiamų grupių įsitraukimas (planuojama, kad dalyvaus 100 asmenų) (vaikai, neįgalieji, pensininkai ir pan.).  Siekiant kuo didesnės projektų įgyvendinimo aprėpties, skatinami bendradarbiavimo projektai, kuriuose planuojama ne mažiau kaip po 6 įvairias veiklas.</v>
      </c>
      <c r="F31" s="746"/>
      <c r="G31" s="747"/>
    </row>
    <row r="32" spans="1:7" x14ac:dyDescent="0.3">
      <c r="A32" s="105" t="s">
        <v>955</v>
      </c>
      <c r="B32" s="365"/>
      <c r="C32" s="99" t="s">
        <v>537</v>
      </c>
      <c r="D32" s="100">
        <f>VLOOKUP(B31,'9'!$B$8:$D$27,3,FALSE)</f>
        <v>2</v>
      </c>
      <c r="E32" s="748"/>
      <c r="F32" s="749"/>
      <c r="G32" s="750"/>
    </row>
    <row r="33" spans="1:7" ht="28.8" x14ac:dyDescent="0.3">
      <c r="A33" s="105" t="s">
        <v>956</v>
      </c>
      <c r="B33" s="365"/>
      <c r="C33" s="23" t="s">
        <v>639</v>
      </c>
      <c r="D33" s="89" t="s">
        <v>1763</v>
      </c>
      <c r="E33" s="748"/>
      <c r="F33" s="749"/>
      <c r="G33" s="750"/>
    </row>
    <row r="34" spans="1:7" x14ac:dyDescent="0.3">
      <c r="A34" s="105" t="s">
        <v>957</v>
      </c>
      <c r="B34" s="365"/>
      <c r="C34" s="28" t="s">
        <v>640</v>
      </c>
      <c r="D34" s="90" t="s">
        <v>1761</v>
      </c>
      <c r="E34" s="748"/>
      <c r="F34" s="749"/>
      <c r="G34" s="750"/>
    </row>
    <row r="35" spans="1:7" x14ac:dyDescent="0.3">
      <c r="A35" s="105" t="s">
        <v>958</v>
      </c>
      <c r="B35" s="365"/>
      <c r="C35" s="26" t="s">
        <v>641</v>
      </c>
      <c r="D35" s="91"/>
      <c r="E35" s="751"/>
      <c r="F35" s="752"/>
      <c r="G35" s="753"/>
    </row>
    <row r="36" spans="1:7" x14ac:dyDescent="0.3">
      <c r="A36" s="105" t="s">
        <v>959</v>
      </c>
      <c r="B36" s="365"/>
      <c r="C36" s="28" t="s">
        <v>366</v>
      </c>
      <c r="D36" s="92" t="s">
        <v>1854</v>
      </c>
      <c r="E36" s="13">
        <v>1391</v>
      </c>
      <c r="F36" s="13">
        <v>2023</v>
      </c>
      <c r="G36" s="366">
        <v>1891</v>
      </c>
    </row>
    <row r="37" spans="1:7" ht="57.6" x14ac:dyDescent="0.3">
      <c r="A37" s="105" t="s">
        <v>960</v>
      </c>
      <c r="B37" s="365"/>
      <c r="C37" s="28" t="s">
        <v>367</v>
      </c>
      <c r="D37" s="92" t="s">
        <v>1855</v>
      </c>
      <c r="E37" s="13">
        <v>6</v>
      </c>
      <c r="F37" s="13">
        <v>2023</v>
      </c>
      <c r="G37" s="366">
        <v>12</v>
      </c>
    </row>
    <row r="38" spans="1:7" ht="57.6" x14ac:dyDescent="0.3">
      <c r="A38" s="105" t="s">
        <v>961</v>
      </c>
      <c r="B38" s="367"/>
      <c r="C38" s="26" t="s">
        <v>368</v>
      </c>
      <c r="D38" s="93" t="s">
        <v>1856</v>
      </c>
      <c r="E38" s="94">
        <v>35</v>
      </c>
      <c r="F38" s="94">
        <v>2023</v>
      </c>
      <c r="G38" s="368">
        <v>60</v>
      </c>
    </row>
    <row r="39" spans="1:7" x14ac:dyDescent="0.3">
      <c r="A39" s="105" t="s">
        <v>962</v>
      </c>
      <c r="B39" s="364" t="s">
        <v>4</v>
      </c>
      <c r="C39" s="23" t="s">
        <v>20</v>
      </c>
      <c r="D39" s="98" t="str">
        <f>VLOOKUP(B39,'7'!$B$7:$C$26,2,FALSE)</f>
        <v>Tarptautinis VVG bendradarbiavimas</v>
      </c>
      <c r="E39" s="745" t="str">
        <f>HLOOKUP(B39,'10'!$D$6:$W$18,13,FALSE)</f>
        <v>Užsienio šalių gerąją patirtį perimantys Sūduvos VVG teritorijos fizinių ir juridinių asmenų atstovaujantys skirtingus sektorius (20 unikalių dalyvių); Naujų bendradarbiavimo ryšių kūrimas su kitomis VVG.</v>
      </c>
      <c r="F39" s="746"/>
      <c r="G39" s="747"/>
    </row>
    <row r="40" spans="1:7" x14ac:dyDescent="0.3">
      <c r="A40" s="105" t="s">
        <v>963</v>
      </c>
      <c r="B40" s="365"/>
      <c r="C40" s="99" t="s">
        <v>537</v>
      </c>
      <c r="D40" s="100">
        <f>VLOOKUP(B39,'9'!$B$8:$D$27,3,FALSE)</f>
        <v>2</v>
      </c>
      <c r="E40" s="748"/>
      <c r="F40" s="749"/>
      <c r="G40" s="750"/>
    </row>
    <row r="41" spans="1:7" x14ac:dyDescent="0.3">
      <c r="A41" s="105" t="s">
        <v>964</v>
      </c>
      <c r="B41" s="365"/>
      <c r="C41" s="23" t="s">
        <v>639</v>
      </c>
      <c r="D41" s="89" t="s">
        <v>1761</v>
      </c>
      <c r="E41" s="748"/>
      <c r="F41" s="749"/>
      <c r="G41" s="750"/>
    </row>
    <row r="42" spans="1:7" ht="28.8" x14ac:dyDescent="0.3">
      <c r="A42" s="105" t="s">
        <v>965</v>
      </c>
      <c r="B42" s="365"/>
      <c r="C42" s="28" t="s">
        <v>640</v>
      </c>
      <c r="D42" s="90" t="s">
        <v>1760</v>
      </c>
      <c r="E42" s="748"/>
      <c r="F42" s="749"/>
      <c r="G42" s="750"/>
    </row>
    <row r="43" spans="1:7" x14ac:dyDescent="0.3">
      <c r="A43" s="105" t="s">
        <v>966</v>
      </c>
      <c r="B43" s="365"/>
      <c r="C43" s="26" t="s">
        <v>641</v>
      </c>
      <c r="D43" s="91"/>
      <c r="E43" s="751"/>
      <c r="F43" s="752"/>
      <c r="G43" s="753"/>
    </row>
    <row r="44" spans="1:7" ht="28.8" x14ac:dyDescent="0.3">
      <c r="A44" s="105" t="s">
        <v>967</v>
      </c>
      <c r="B44" s="365"/>
      <c r="C44" s="28" t="s">
        <v>366</v>
      </c>
      <c r="D44" s="92" t="s">
        <v>1857</v>
      </c>
      <c r="E44" s="13">
        <v>2</v>
      </c>
      <c r="F44" s="13">
        <v>2023</v>
      </c>
      <c r="G44" s="366">
        <v>3</v>
      </c>
    </row>
    <row r="45" spans="1:7" x14ac:dyDescent="0.3">
      <c r="A45" s="105" t="s">
        <v>968</v>
      </c>
      <c r="B45" s="365"/>
      <c r="C45" s="28" t="s">
        <v>367</v>
      </c>
      <c r="D45" s="92" t="s">
        <v>1820</v>
      </c>
      <c r="E45" s="13">
        <v>400</v>
      </c>
      <c r="F45" s="13">
        <v>2023</v>
      </c>
      <c r="G45" s="366">
        <v>420</v>
      </c>
    </row>
    <row r="46" spans="1:7" ht="28.8" x14ac:dyDescent="0.3">
      <c r="A46" s="105" t="s">
        <v>969</v>
      </c>
      <c r="B46" s="367"/>
      <c r="C46" s="26" t="s">
        <v>368</v>
      </c>
      <c r="D46" s="93" t="s">
        <v>1819</v>
      </c>
      <c r="E46" s="94">
        <v>0</v>
      </c>
      <c r="F46" s="94">
        <v>2023</v>
      </c>
      <c r="G46" s="368">
        <v>20</v>
      </c>
    </row>
    <row r="47" spans="1:7" x14ac:dyDescent="0.3">
      <c r="A47" s="105" t="s">
        <v>970</v>
      </c>
      <c r="B47" s="364" t="s">
        <v>5</v>
      </c>
      <c r="C47" s="23" t="s">
        <v>1107</v>
      </c>
      <c r="D47" s="98">
        <f>VLOOKUP(B47,'7'!$B$7:$C$26,2,FALSE)</f>
        <v>0</v>
      </c>
      <c r="E47" s="745">
        <f>HLOOKUP(B47,'10'!$D$6:$W$18,13,FALSE)</f>
        <v>0</v>
      </c>
      <c r="F47" s="746"/>
      <c r="G47" s="747"/>
    </row>
    <row r="48" spans="1:7" x14ac:dyDescent="0.3">
      <c r="A48" s="105" t="s">
        <v>971</v>
      </c>
      <c r="B48" s="365"/>
      <c r="C48" s="99" t="s">
        <v>537</v>
      </c>
      <c r="D48" s="100">
        <f>VLOOKUP(B47,'9'!$B$8:$D$27,3,FALSE)</f>
        <v>0</v>
      </c>
      <c r="E48" s="748"/>
      <c r="F48" s="749"/>
      <c r="G48" s="750"/>
    </row>
    <row r="49" spans="1:7" x14ac:dyDescent="0.3">
      <c r="A49" s="105" t="s">
        <v>972</v>
      </c>
      <c r="B49" s="365"/>
      <c r="C49" s="23" t="s">
        <v>639</v>
      </c>
      <c r="D49" s="89"/>
      <c r="E49" s="748"/>
      <c r="F49" s="749"/>
      <c r="G49" s="750"/>
    </row>
    <row r="50" spans="1:7" x14ac:dyDescent="0.3">
      <c r="A50" s="105" t="s">
        <v>973</v>
      </c>
      <c r="B50" s="365"/>
      <c r="C50" s="28" t="s">
        <v>640</v>
      </c>
      <c r="D50" s="90"/>
      <c r="E50" s="748"/>
      <c r="F50" s="749"/>
      <c r="G50" s="750"/>
    </row>
    <row r="51" spans="1:7" x14ac:dyDescent="0.3">
      <c r="A51" s="105" t="s">
        <v>974</v>
      </c>
      <c r="B51" s="365"/>
      <c r="C51" s="26" t="s">
        <v>641</v>
      </c>
      <c r="D51" s="91"/>
      <c r="E51" s="751"/>
      <c r="F51" s="752"/>
      <c r="G51" s="753"/>
    </row>
    <row r="52" spans="1:7" x14ac:dyDescent="0.3">
      <c r="A52" s="105" t="s">
        <v>975</v>
      </c>
      <c r="B52" s="365"/>
      <c r="C52" s="28" t="s">
        <v>366</v>
      </c>
      <c r="D52" s="92"/>
      <c r="G52" s="366"/>
    </row>
    <row r="53" spans="1:7" x14ac:dyDescent="0.3">
      <c r="A53" s="105" t="s">
        <v>976</v>
      </c>
      <c r="B53" s="365"/>
      <c r="C53" s="28" t="s">
        <v>367</v>
      </c>
      <c r="D53" s="92"/>
      <c r="G53" s="366"/>
    </row>
    <row r="54" spans="1:7" x14ac:dyDescent="0.3">
      <c r="A54" s="105" t="s">
        <v>977</v>
      </c>
      <c r="B54" s="367"/>
      <c r="C54" s="26" t="s">
        <v>368</v>
      </c>
      <c r="D54" s="93"/>
      <c r="E54" s="94"/>
      <c r="F54" s="94"/>
      <c r="G54" s="368"/>
    </row>
    <row r="55" spans="1:7" x14ac:dyDescent="0.3">
      <c r="A55" s="105" t="s">
        <v>978</v>
      </c>
      <c r="B55" s="364" t="s">
        <v>6</v>
      </c>
      <c r="C55" s="23" t="s">
        <v>20</v>
      </c>
      <c r="D55" s="98">
        <f>VLOOKUP(B55,'7'!$B$7:$C$26,2,FALSE)</f>
        <v>0</v>
      </c>
      <c r="E55" s="745">
        <f>HLOOKUP(B55,'10'!$D$6:$W$18,13,FALSE)</f>
        <v>0</v>
      </c>
      <c r="F55" s="746"/>
      <c r="G55" s="747"/>
    </row>
    <row r="56" spans="1:7" x14ac:dyDescent="0.3">
      <c r="A56" s="105" t="s">
        <v>979</v>
      </c>
      <c r="B56" s="365"/>
      <c r="C56" s="99" t="s">
        <v>537</v>
      </c>
      <c r="D56" s="100">
        <f>VLOOKUP(B55,'9'!$B$8:$D$27,3,FALSE)</f>
        <v>0</v>
      </c>
      <c r="E56" s="748"/>
      <c r="F56" s="749"/>
      <c r="G56" s="750"/>
    </row>
    <row r="57" spans="1:7" x14ac:dyDescent="0.3">
      <c r="A57" s="105" t="s">
        <v>980</v>
      </c>
      <c r="B57" s="365"/>
      <c r="C57" s="23" t="s">
        <v>639</v>
      </c>
      <c r="D57" s="89"/>
      <c r="E57" s="748"/>
      <c r="F57" s="749"/>
      <c r="G57" s="750"/>
    </row>
    <row r="58" spans="1:7" x14ac:dyDescent="0.3">
      <c r="A58" s="105" t="s">
        <v>981</v>
      </c>
      <c r="B58" s="365"/>
      <c r="C58" s="28" t="s">
        <v>640</v>
      </c>
      <c r="D58" s="90"/>
      <c r="E58" s="748"/>
      <c r="F58" s="749"/>
      <c r="G58" s="750"/>
    </row>
    <row r="59" spans="1:7" x14ac:dyDescent="0.3">
      <c r="A59" s="105" t="s">
        <v>982</v>
      </c>
      <c r="B59" s="365"/>
      <c r="C59" s="26" t="s">
        <v>641</v>
      </c>
      <c r="D59" s="91"/>
      <c r="E59" s="751"/>
      <c r="F59" s="752"/>
      <c r="G59" s="753"/>
    </row>
    <row r="60" spans="1:7" x14ac:dyDescent="0.3">
      <c r="A60" s="105" t="s">
        <v>983</v>
      </c>
      <c r="B60" s="365"/>
      <c r="C60" s="28" t="s">
        <v>366</v>
      </c>
      <c r="D60" s="92"/>
      <c r="G60" s="366"/>
    </row>
    <row r="61" spans="1:7" x14ac:dyDescent="0.3">
      <c r="A61" s="105" t="s">
        <v>984</v>
      </c>
      <c r="B61" s="365"/>
      <c r="C61" s="28" t="s">
        <v>367</v>
      </c>
      <c r="D61" s="92"/>
      <c r="G61" s="366"/>
    </row>
    <row r="62" spans="1:7" x14ac:dyDescent="0.3">
      <c r="A62" s="105" t="s">
        <v>985</v>
      </c>
      <c r="B62" s="367"/>
      <c r="C62" s="26" t="s">
        <v>368</v>
      </c>
      <c r="D62" s="93"/>
      <c r="E62" s="94"/>
      <c r="F62" s="94"/>
      <c r="G62" s="368"/>
    </row>
    <row r="63" spans="1:7" x14ac:dyDescent="0.3">
      <c r="A63" s="105" t="s">
        <v>986</v>
      </c>
      <c r="B63" s="364" t="s">
        <v>7</v>
      </c>
      <c r="C63" s="23" t="s">
        <v>20</v>
      </c>
      <c r="D63" s="98">
        <f>VLOOKUP(B63,'7'!$B$7:$C$26,2,FALSE)</f>
        <v>0</v>
      </c>
      <c r="E63" s="745">
        <f>HLOOKUP(B63,'10'!$D$6:$W$18,13,FALSE)</f>
        <v>0</v>
      </c>
      <c r="F63" s="746"/>
      <c r="G63" s="747"/>
    </row>
    <row r="64" spans="1:7" x14ac:dyDescent="0.3">
      <c r="A64" s="105" t="s">
        <v>987</v>
      </c>
      <c r="B64" s="365"/>
      <c r="C64" s="99" t="s">
        <v>537</v>
      </c>
      <c r="D64" s="100">
        <f>VLOOKUP(B63,'9'!$B$8:$D$27,3,FALSE)</f>
        <v>0</v>
      </c>
      <c r="E64" s="748"/>
      <c r="F64" s="749"/>
      <c r="G64" s="750"/>
    </row>
    <row r="65" spans="1:7" x14ac:dyDescent="0.3">
      <c r="A65" s="105" t="s">
        <v>988</v>
      </c>
      <c r="B65" s="365"/>
      <c r="C65" s="23" t="s">
        <v>639</v>
      </c>
      <c r="D65" s="89"/>
      <c r="E65" s="748"/>
      <c r="F65" s="749"/>
      <c r="G65" s="750"/>
    </row>
    <row r="66" spans="1:7" x14ac:dyDescent="0.3">
      <c r="A66" s="105" t="s">
        <v>989</v>
      </c>
      <c r="B66" s="365"/>
      <c r="C66" s="28" t="s">
        <v>640</v>
      </c>
      <c r="D66" s="90"/>
      <c r="E66" s="748"/>
      <c r="F66" s="749"/>
      <c r="G66" s="750"/>
    </row>
    <row r="67" spans="1:7" x14ac:dyDescent="0.3">
      <c r="A67" s="105" t="s">
        <v>990</v>
      </c>
      <c r="B67" s="365"/>
      <c r="C67" s="26" t="s">
        <v>641</v>
      </c>
      <c r="D67" s="91"/>
      <c r="E67" s="751"/>
      <c r="F67" s="752"/>
      <c r="G67" s="753"/>
    </row>
    <row r="68" spans="1:7" x14ac:dyDescent="0.3">
      <c r="A68" s="105" t="s">
        <v>991</v>
      </c>
      <c r="B68" s="365"/>
      <c r="C68" s="28" t="s">
        <v>366</v>
      </c>
      <c r="D68" s="92"/>
      <c r="G68" s="366"/>
    </row>
    <row r="69" spans="1:7" x14ac:dyDescent="0.3">
      <c r="A69" s="105" t="s">
        <v>992</v>
      </c>
      <c r="B69" s="365"/>
      <c r="C69" s="28" t="s">
        <v>367</v>
      </c>
      <c r="D69" s="92"/>
      <c r="G69" s="366"/>
    </row>
    <row r="70" spans="1:7" x14ac:dyDescent="0.3">
      <c r="A70" s="105" t="s">
        <v>993</v>
      </c>
      <c r="B70" s="367"/>
      <c r="C70" s="26" t="s">
        <v>368</v>
      </c>
      <c r="D70" s="93"/>
      <c r="E70" s="94"/>
      <c r="F70" s="94"/>
      <c r="G70" s="368"/>
    </row>
    <row r="71" spans="1:7" x14ac:dyDescent="0.3">
      <c r="A71" s="105" t="s">
        <v>994</v>
      </c>
      <c r="B71" s="364" t="s">
        <v>8</v>
      </c>
      <c r="C71" s="23" t="s">
        <v>20</v>
      </c>
      <c r="D71" s="98">
        <f>VLOOKUP(B71,'7'!$B$7:$C$26,2,FALSE)</f>
        <v>0</v>
      </c>
      <c r="E71" s="745">
        <f>HLOOKUP(B71,'10'!$D$6:$W$18,13,FALSE)</f>
        <v>0</v>
      </c>
      <c r="F71" s="746"/>
      <c r="G71" s="747"/>
    </row>
    <row r="72" spans="1:7" x14ac:dyDescent="0.3">
      <c r="A72" s="105" t="s">
        <v>995</v>
      </c>
      <c r="B72" s="365"/>
      <c r="C72" s="99" t="s">
        <v>537</v>
      </c>
      <c r="D72" s="100">
        <f>VLOOKUP(B71,'9'!$B$8:$D$27,3,FALSE)</f>
        <v>0</v>
      </c>
      <c r="E72" s="748"/>
      <c r="F72" s="749"/>
      <c r="G72" s="750"/>
    </row>
    <row r="73" spans="1:7" x14ac:dyDescent="0.3">
      <c r="A73" s="105" t="s">
        <v>996</v>
      </c>
      <c r="B73" s="365"/>
      <c r="C73" s="23" t="s">
        <v>639</v>
      </c>
      <c r="D73" s="89"/>
      <c r="E73" s="748"/>
      <c r="F73" s="749"/>
      <c r="G73" s="750"/>
    </row>
    <row r="74" spans="1:7" x14ac:dyDescent="0.3">
      <c r="A74" s="105" t="s">
        <v>997</v>
      </c>
      <c r="B74" s="365"/>
      <c r="C74" s="28" t="s">
        <v>640</v>
      </c>
      <c r="D74" s="90"/>
      <c r="E74" s="748"/>
      <c r="F74" s="749"/>
      <c r="G74" s="750"/>
    </row>
    <row r="75" spans="1:7" x14ac:dyDescent="0.3">
      <c r="A75" s="105" t="s">
        <v>998</v>
      </c>
      <c r="B75" s="365"/>
      <c r="C75" s="26" t="s">
        <v>641</v>
      </c>
      <c r="D75" s="91"/>
      <c r="E75" s="751"/>
      <c r="F75" s="752"/>
      <c r="G75" s="753"/>
    </row>
    <row r="76" spans="1:7" x14ac:dyDescent="0.3">
      <c r="A76" s="105" t="s">
        <v>999</v>
      </c>
      <c r="B76" s="365"/>
      <c r="C76" s="28" t="s">
        <v>366</v>
      </c>
      <c r="D76" s="92"/>
      <c r="G76" s="366"/>
    </row>
    <row r="77" spans="1:7" x14ac:dyDescent="0.3">
      <c r="A77" s="105" t="s">
        <v>1000</v>
      </c>
      <c r="B77" s="365"/>
      <c r="C77" s="28" t="s">
        <v>367</v>
      </c>
      <c r="D77" s="92"/>
      <c r="G77" s="366"/>
    </row>
    <row r="78" spans="1:7" x14ac:dyDescent="0.3">
      <c r="A78" s="105" t="s">
        <v>1001</v>
      </c>
      <c r="B78" s="367"/>
      <c r="C78" s="26" t="s">
        <v>368</v>
      </c>
      <c r="D78" s="93"/>
      <c r="E78" s="94"/>
      <c r="F78" s="94"/>
      <c r="G78" s="368"/>
    </row>
    <row r="79" spans="1:7" x14ac:dyDescent="0.3">
      <c r="A79" s="105" t="s">
        <v>1002</v>
      </c>
      <c r="B79" s="364" t="s">
        <v>9</v>
      </c>
      <c r="C79" s="23" t="s">
        <v>20</v>
      </c>
      <c r="D79" s="98">
        <f>VLOOKUP(B79,'7'!$B$7:$C$26,2,FALSE)</f>
        <v>0</v>
      </c>
      <c r="E79" s="745">
        <f>HLOOKUP(B79,'10'!$D$6:$W$18,13,FALSE)</f>
        <v>0</v>
      </c>
      <c r="F79" s="746"/>
      <c r="G79" s="747"/>
    </row>
    <row r="80" spans="1:7" x14ac:dyDescent="0.3">
      <c r="A80" s="105" t="s">
        <v>1003</v>
      </c>
      <c r="B80" s="365"/>
      <c r="C80" s="99" t="s">
        <v>537</v>
      </c>
      <c r="D80" s="100">
        <f>VLOOKUP(B79,'9'!$B$8:$D$27,3,FALSE)</f>
        <v>0</v>
      </c>
      <c r="E80" s="748"/>
      <c r="F80" s="749"/>
      <c r="G80" s="750"/>
    </row>
    <row r="81" spans="1:7" x14ac:dyDescent="0.3">
      <c r="A81" s="105" t="s">
        <v>1004</v>
      </c>
      <c r="B81" s="365"/>
      <c r="C81" s="23" t="s">
        <v>639</v>
      </c>
      <c r="D81" s="89"/>
      <c r="E81" s="748"/>
      <c r="F81" s="749"/>
      <c r="G81" s="750"/>
    </row>
    <row r="82" spans="1:7" x14ac:dyDescent="0.3">
      <c r="A82" s="105" t="s">
        <v>1005</v>
      </c>
      <c r="B82" s="365"/>
      <c r="C82" s="28" t="s">
        <v>640</v>
      </c>
      <c r="D82" s="90"/>
      <c r="E82" s="748"/>
      <c r="F82" s="749"/>
      <c r="G82" s="750"/>
    </row>
    <row r="83" spans="1:7" x14ac:dyDescent="0.3">
      <c r="A83" s="105" t="s">
        <v>1006</v>
      </c>
      <c r="B83" s="365"/>
      <c r="C83" s="26" t="s">
        <v>641</v>
      </c>
      <c r="D83" s="91"/>
      <c r="E83" s="751"/>
      <c r="F83" s="752"/>
      <c r="G83" s="753"/>
    </row>
    <row r="84" spans="1:7" x14ac:dyDescent="0.3">
      <c r="A84" s="105" t="s">
        <v>1007</v>
      </c>
      <c r="B84" s="365"/>
      <c r="C84" s="28" t="s">
        <v>366</v>
      </c>
      <c r="D84" s="92"/>
      <c r="G84" s="366"/>
    </row>
    <row r="85" spans="1:7" x14ac:dyDescent="0.3">
      <c r="A85" s="105" t="s">
        <v>1008</v>
      </c>
      <c r="B85" s="365"/>
      <c r="C85" s="28" t="s">
        <v>367</v>
      </c>
      <c r="D85" s="92"/>
      <c r="G85" s="366"/>
    </row>
    <row r="86" spans="1:7" x14ac:dyDescent="0.3">
      <c r="A86" s="105" t="s">
        <v>1009</v>
      </c>
      <c r="B86" s="367"/>
      <c r="C86" s="26" t="s">
        <v>368</v>
      </c>
      <c r="D86" s="93"/>
      <c r="E86" s="94"/>
      <c r="F86" s="94"/>
      <c r="G86" s="368"/>
    </row>
    <row r="87" spans="1:7" x14ac:dyDescent="0.3">
      <c r="A87" s="105" t="s">
        <v>1010</v>
      </c>
      <c r="B87" s="364" t="s">
        <v>43</v>
      </c>
      <c r="C87" s="23" t="s">
        <v>20</v>
      </c>
      <c r="D87" s="98">
        <f>VLOOKUP(B87,'7'!$B$7:$C$26,2,FALSE)</f>
        <v>0</v>
      </c>
      <c r="E87" s="745">
        <f>HLOOKUP(B87,'10'!$D$6:$W$18,13,FALSE)</f>
        <v>0</v>
      </c>
      <c r="F87" s="746"/>
      <c r="G87" s="747"/>
    </row>
    <row r="88" spans="1:7" x14ac:dyDescent="0.3">
      <c r="A88" s="105" t="s">
        <v>1011</v>
      </c>
      <c r="B88" s="365"/>
      <c r="C88" s="99" t="s">
        <v>537</v>
      </c>
      <c r="D88" s="100">
        <f>VLOOKUP(B87,'9'!$B$8:$D$27,3,FALSE)</f>
        <v>0</v>
      </c>
      <c r="E88" s="748"/>
      <c r="F88" s="749"/>
      <c r="G88" s="750"/>
    </row>
    <row r="89" spans="1:7" x14ac:dyDescent="0.3">
      <c r="A89" s="105" t="s">
        <v>1012</v>
      </c>
      <c r="B89" s="365"/>
      <c r="C89" s="23" t="s">
        <v>639</v>
      </c>
      <c r="D89" s="89"/>
      <c r="E89" s="748"/>
      <c r="F89" s="749"/>
      <c r="G89" s="750"/>
    </row>
    <row r="90" spans="1:7" x14ac:dyDescent="0.3">
      <c r="A90" s="105" t="s">
        <v>1013</v>
      </c>
      <c r="B90" s="365"/>
      <c r="C90" s="28" t="s">
        <v>640</v>
      </c>
      <c r="D90" s="90"/>
      <c r="E90" s="748"/>
      <c r="F90" s="749"/>
      <c r="G90" s="750"/>
    </row>
    <row r="91" spans="1:7" x14ac:dyDescent="0.3">
      <c r="A91" s="105" t="s">
        <v>1014</v>
      </c>
      <c r="B91" s="365"/>
      <c r="C91" s="26" t="s">
        <v>641</v>
      </c>
      <c r="D91" s="91"/>
      <c r="E91" s="751"/>
      <c r="F91" s="752"/>
      <c r="G91" s="753"/>
    </row>
    <row r="92" spans="1:7" x14ac:dyDescent="0.3">
      <c r="A92" s="105" t="s">
        <v>1015</v>
      </c>
      <c r="B92" s="365"/>
      <c r="C92" s="28" t="s">
        <v>366</v>
      </c>
      <c r="D92" s="92"/>
      <c r="G92" s="366"/>
    </row>
    <row r="93" spans="1:7" x14ac:dyDescent="0.3">
      <c r="A93" s="105" t="s">
        <v>1016</v>
      </c>
      <c r="B93" s="365"/>
      <c r="C93" s="28" t="s">
        <v>367</v>
      </c>
      <c r="D93" s="92"/>
      <c r="G93" s="366"/>
    </row>
    <row r="94" spans="1:7" x14ac:dyDescent="0.3">
      <c r="A94" s="105" t="s">
        <v>1017</v>
      </c>
      <c r="B94" s="367"/>
      <c r="C94" s="26" t="s">
        <v>368</v>
      </c>
      <c r="D94" s="93"/>
      <c r="E94" s="94"/>
      <c r="F94" s="94"/>
      <c r="G94" s="368"/>
    </row>
    <row r="95" spans="1:7" x14ac:dyDescent="0.3">
      <c r="A95" s="105" t="s">
        <v>1018</v>
      </c>
      <c r="B95" s="364" t="s">
        <v>44</v>
      </c>
      <c r="C95" s="23" t="s">
        <v>20</v>
      </c>
      <c r="D95" s="98">
        <f>VLOOKUP(B95,'7'!$B$7:$C$26,2,FALSE)</f>
        <v>0</v>
      </c>
      <c r="E95" s="745">
        <f>HLOOKUP(B95,'10'!$D$6:$W$18,13,FALSE)</f>
        <v>0</v>
      </c>
      <c r="F95" s="746"/>
      <c r="G95" s="747"/>
    </row>
    <row r="96" spans="1:7" x14ac:dyDescent="0.3">
      <c r="A96" s="105" t="s">
        <v>1019</v>
      </c>
      <c r="B96" s="365"/>
      <c r="C96" s="99" t="s">
        <v>537</v>
      </c>
      <c r="D96" s="100">
        <f>VLOOKUP(B95,'9'!$B$8:$D$27,3,FALSE)</f>
        <v>0</v>
      </c>
      <c r="E96" s="748"/>
      <c r="F96" s="749"/>
      <c r="G96" s="750"/>
    </row>
    <row r="97" spans="1:7" x14ac:dyDescent="0.3">
      <c r="A97" s="105" t="s">
        <v>1020</v>
      </c>
      <c r="B97" s="365"/>
      <c r="C97" s="23" t="s">
        <v>639</v>
      </c>
      <c r="D97" s="89"/>
      <c r="E97" s="748"/>
      <c r="F97" s="749"/>
      <c r="G97" s="750"/>
    </row>
    <row r="98" spans="1:7" x14ac:dyDescent="0.3">
      <c r="A98" s="105" t="s">
        <v>1021</v>
      </c>
      <c r="B98" s="365"/>
      <c r="C98" s="28" t="s">
        <v>640</v>
      </c>
      <c r="D98" s="90"/>
      <c r="E98" s="748"/>
      <c r="F98" s="749"/>
      <c r="G98" s="750"/>
    </row>
    <row r="99" spans="1:7" x14ac:dyDescent="0.3">
      <c r="A99" s="105" t="s">
        <v>1022</v>
      </c>
      <c r="B99" s="365"/>
      <c r="C99" s="26" t="s">
        <v>641</v>
      </c>
      <c r="D99" s="91"/>
      <c r="E99" s="751"/>
      <c r="F99" s="752"/>
      <c r="G99" s="753"/>
    </row>
    <row r="100" spans="1:7" x14ac:dyDescent="0.3">
      <c r="A100" s="105" t="s">
        <v>1023</v>
      </c>
      <c r="B100" s="365"/>
      <c r="C100" s="28" t="s">
        <v>366</v>
      </c>
      <c r="D100" s="92"/>
      <c r="G100" s="366"/>
    </row>
    <row r="101" spans="1:7" x14ac:dyDescent="0.3">
      <c r="A101" s="105" t="s">
        <v>1024</v>
      </c>
      <c r="B101" s="365"/>
      <c r="C101" s="28" t="s">
        <v>367</v>
      </c>
      <c r="D101" s="92"/>
      <c r="G101" s="366"/>
    </row>
    <row r="102" spans="1:7" x14ac:dyDescent="0.3">
      <c r="A102" s="105" t="s">
        <v>1025</v>
      </c>
      <c r="B102" s="367"/>
      <c r="C102" s="26" t="s">
        <v>368</v>
      </c>
      <c r="D102" s="93"/>
      <c r="E102" s="94"/>
      <c r="F102" s="94"/>
      <c r="G102" s="368"/>
    </row>
    <row r="103" spans="1:7" x14ac:dyDescent="0.3">
      <c r="A103" s="105" t="s">
        <v>1026</v>
      </c>
      <c r="B103" s="364" t="s">
        <v>45</v>
      </c>
      <c r="C103" s="23" t="s">
        <v>20</v>
      </c>
      <c r="D103" s="98">
        <f>VLOOKUP(B103,'7'!$B$7:$C$26,2,FALSE)</f>
        <v>0</v>
      </c>
      <c r="E103" s="745">
        <f>HLOOKUP(B103,'10'!$D$6:$W$18,13,FALSE)</f>
        <v>0</v>
      </c>
      <c r="F103" s="746"/>
      <c r="G103" s="747"/>
    </row>
    <row r="104" spans="1:7" x14ac:dyDescent="0.3">
      <c r="A104" s="105" t="s">
        <v>1027</v>
      </c>
      <c r="B104" s="365"/>
      <c r="C104" s="99" t="s">
        <v>537</v>
      </c>
      <c r="D104" s="100">
        <f>VLOOKUP(B103,'9'!$B$8:$D$27,3,FALSE)</f>
        <v>0</v>
      </c>
      <c r="E104" s="748"/>
      <c r="F104" s="749"/>
      <c r="G104" s="750"/>
    </row>
    <row r="105" spans="1:7" x14ac:dyDescent="0.3">
      <c r="A105" s="105" t="s">
        <v>1028</v>
      </c>
      <c r="B105" s="365"/>
      <c r="C105" s="23" t="s">
        <v>639</v>
      </c>
      <c r="D105" s="89"/>
      <c r="E105" s="748"/>
      <c r="F105" s="749"/>
      <c r="G105" s="750"/>
    </row>
    <row r="106" spans="1:7" x14ac:dyDescent="0.3">
      <c r="A106" s="105" t="s">
        <v>1029</v>
      </c>
      <c r="B106" s="365"/>
      <c r="C106" s="28" t="s">
        <v>640</v>
      </c>
      <c r="D106" s="90"/>
      <c r="E106" s="748"/>
      <c r="F106" s="749"/>
      <c r="G106" s="750"/>
    </row>
    <row r="107" spans="1:7" x14ac:dyDescent="0.3">
      <c r="A107" s="105" t="s">
        <v>1030</v>
      </c>
      <c r="B107" s="365"/>
      <c r="C107" s="26" t="s">
        <v>641</v>
      </c>
      <c r="D107" s="91"/>
      <c r="E107" s="751"/>
      <c r="F107" s="752"/>
      <c r="G107" s="753"/>
    </row>
    <row r="108" spans="1:7" x14ac:dyDescent="0.3">
      <c r="A108" s="105" t="s">
        <v>1031</v>
      </c>
      <c r="B108" s="365"/>
      <c r="C108" s="28" t="s">
        <v>366</v>
      </c>
      <c r="D108" s="92"/>
      <c r="G108" s="366"/>
    </row>
    <row r="109" spans="1:7" x14ac:dyDescent="0.3">
      <c r="A109" s="105" t="s">
        <v>1032</v>
      </c>
      <c r="B109" s="365"/>
      <c r="C109" s="28" t="s">
        <v>367</v>
      </c>
      <c r="D109" s="92"/>
      <c r="G109" s="366"/>
    </row>
    <row r="110" spans="1:7" x14ac:dyDescent="0.3">
      <c r="A110" s="105" t="s">
        <v>1033</v>
      </c>
      <c r="B110" s="367"/>
      <c r="C110" s="26" t="s">
        <v>368</v>
      </c>
      <c r="D110" s="93"/>
      <c r="E110" s="94"/>
      <c r="F110" s="94"/>
      <c r="G110" s="368"/>
    </row>
    <row r="111" spans="1:7" x14ac:dyDescent="0.3">
      <c r="A111" s="105" t="s">
        <v>1034</v>
      </c>
      <c r="B111" s="364" t="s">
        <v>46</v>
      </c>
      <c r="C111" s="23" t="s">
        <v>20</v>
      </c>
      <c r="D111" s="98">
        <f>VLOOKUP(B111,'7'!$B$7:$C$26,2,FALSE)</f>
        <v>0</v>
      </c>
      <c r="E111" s="745">
        <f>HLOOKUP(B111,'10'!$D$6:$W$18,13,FALSE)</f>
        <v>0</v>
      </c>
      <c r="F111" s="746"/>
      <c r="G111" s="747"/>
    </row>
    <row r="112" spans="1:7" x14ac:dyDescent="0.3">
      <c r="A112" s="105" t="s">
        <v>1035</v>
      </c>
      <c r="B112" s="365"/>
      <c r="C112" s="99" t="s">
        <v>537</v>
      </c>
      <c r="D112" s="100">
        <f>VLOOKUP(B111,'9'!$B$8:$D$27,3,FALSE)</f>
        <v>0</v>
      </c>
      <c r="E112" s="748"/>
      <c r="F112" s="749"/>
      <c r="G112" s="750"/>
    </row>
    <row r="113" spans="1:7" x14ac:dyDescent="0.3">
      <c r="A113" s="105" t="s">
        <v>1036</v>
      </c>
      <c r="B113" s="365"/>
      <c r="C113" s="23" t="s">
        <v>639</v>
      </c>
      <c r="D113" s="89"/>
      <c r="E113" s="748"/>
      <c r="F113" s="749"/>
      <c r="G113" s="750"/>
    </row>
    <row r="114" spans="1:7" x14ac:dyDescent="0.3">
      <c r="A114" s="105" t="s">
        <v>1037</v>
      </c>
      <c r="B114" s="365"/>
      <c r="C114" s="28" t="s">
        <v>640</v>
      </c>
      <c r="D114" s="90"/>
      <c r="E114" s="748"/>
      <c r="F114" s="749"/>
      <c r="G114" s="750"/>
    </row>
    <row r="115" spans="1:7" x14ac:dyDescent="0.3">
      <c r="A115" s="105" t="s">
        <v>1038</v>
      </c>
      <c r="B115" s="365"/>
      <c r="C115" s="26" t="s">
        <v>641</v>
      </c>
      <c r="D115" s="91"/>
      <c r="E115" s="751"/>
      <c r="F115" s="752"/>
      <c r="G115" s="753"/>
    </row>
    <row r="116" spans="1:7" x14ac:dyDescent="0.3">
      <c r="A116" s="105" t="s">
        <v>1039</v>
      </c>
      <c r="B116" s="365"/>
      <c r="C116" s="28" t="s">
        <v>366</v>
      </c>
      <c r="D116" s="92"/>
      <c r="G116" s="366"/>
    </row>
    <row r="117" spans="1:7" x14ac:dyDescent="0.3">
      <c r="A117" s="105" t="s">
        <v>1040</v>
      </c>
      <c r="B117" s="365"/>
      <c r="C117" s="28" t="s">
        <v>367</v>
      </c>
      <c r="D117" s="92"/>
      <c r="G117" s="366"/>
    </row>
    <row r="118" spans="1:7" x14ac:dyDescent="0.3">
      <c r="A118" s="105" t="s">
        <v>1041</v>
      </c>
      <c r="B118" s="367"/>
      <c r="C118" s="26" t="s">
        <v>368</v>
      </c>
      <c r="D118" s="93"/>
      <c r="E118" s="94"/>
      <c r="F118" s="94"/>
      <c r="G118" s="368"/>
    </row>
    <row r="119" spans="1:7" x14ac:dyDescent="0.3">
      <c r="A119" s="105" t="s">
        <v>1042</v>
      </c>
      <c r="B119" s="364" t="s">
        <v>47</v>
      </c>
      <c r="C119" s="23" t="s">
        <v>20</v>
      </c>
      <c r="D119" s="98">
        <f>VLOOKUP(B119,'7'!$B$7:$C$26,2,FALSE)</f>
        <v>0</v>
      </c>
      <c r="E119" s="745">
        <f>HLOOKUP(B119,'10'!$D$6:$W$18,13,FALSE)</f>
        <v>0</v>
      </c>
      <c r="F119" s="746"/>
      <c r="G119" s="747"/>
    </row>
    <row r="120" spans="1:7" x14ac:dyDescent="0.3">
      <c r="A120" s="105" t="s">
        <v>1043</v>
      </c>
      <c r="B120" s="365"/>
      <c r="C120" s="99" t="s">
        <v>537</v>
      </c>
      <c r="D120" s="100">
        <f>VLOOKUP(B119,'9'!$B$8:$D$27,3,FALSE)</f>
        <v>0</v>
      </c>
      <c r="E120" s="748"/>
      <c r="F120" s="749"/>
      <c r="G120" s="750"/>
    </row>
    <row r="121" spans="1:7" x14ac:dyDescent="0.3">
      <c r="A121" s="105" t="s">
        <v>1044</v>
      </c>
      <c r="B121" s="365"/>
      <c r="C121" s="23" t="s">
        <v>639</v>
      </c>
      <c r="D121" s="89"/>
      <c r="E121" s="748"/>
      <c r="F121" s="749"/>
      <c r="G121" s="750"/>
    </row>
    <row r="122" spans="1:7" x14ac:dyDescent="0.3">
      <c r="A122" s="105" t="s">
        <v>1045</v>
      </c>
      <c r="B122" s="365"/>
      <c r="C122" s="28" t="s">
        <v>640</v>
      </c>
      <c r="D122" s="90"/>
      <c r="E122" s="748"/>
      <c r="F122" s="749"/>
      <c r="G122" s="750"/>
    </row>
    <row r="123" spans="1:7" x14ac:dyDescent="0.3">
      <c r="A123" s="105" t="s">
        <v>1046</v>
      </c>
      <c r="B123" s="365"/>
      <c r="C123" s="26" t="s">
        <v>641</v>
      </c>
      <c r="D123" s="91"/>
      <c r="E123" s="751"/>
      <c r="F123" s="752"/>
      <c r="G123" s="753"/>
    </row>
    <row r="124" spans="1:7" x14ac:dyDescent="0.3">
      <c r="A124" s="105" t="s">
        <v>1047</v>
      </c>
      <c r="B124" s="365"/>
      <c r="C124" s="28" t="s">
        <v>366</v>
      </c>
      <c r="D124" s="92"/>
      <c r="G124" s="366"/>
    </row>
    <row r="125" spans="1:7" x14ac:dyDescent="0.3">
      <c r="A125" s="105" t="s">
        <v>1048</v>
      </c>
      <c r="B125" s="365"/>
      <c r="C125" s="28" t="s">
        <v>367</v>
      </c>
      <c r="D125" s="92"/>
      <c r="G125" s="366"/>
    </row>
    <row r="126" spans="1:7" x14ac:dyDescent="0.3">
      <c r="A126" s="105" t="s">
        <v>1049</v>
      </c>
      <c r="B126" s="367"/>
      <c r="C126" s="26" t="s">
        <v>368</v>
      </c>
      <c r="D126" s="93"/>
      <c r="E126" s="94"/>
      <c r="F126" s="94"/>
      <c r="G126" s="368"/>
    </row>
    <row r="127" spans="1:7" x14ac:dyDescent="0.3">
      <c r="A127" s="105" t="s">
        <v>1050</v>
      </c>
      <c r="B127" s="364" t="s">
        <v>48</v>
      </c>
      <c r="C127" s="23" t="s">
        <v>20</v>
      </c>
      <c r="D127" s="98">
        <f>VLOOKUP(B127,'7'!$B$7:$C$26,2,FALSE)</f>
        <v>0</v>
      </c>
      <c r="E127" s="745">
        <f>HLOOKUP(B127,'10'!$D$6:$W$18,13,FALSE)</f>
        <v>0</v>
      </c>
      <c r="F127" s="746"/>
      <c r="G127" s="747"/>
    </row>
    <row r="128" spans="1:7" x14ac:dyDescent="0.3">
      <c r="A128" s="105" t="s">
        <v>1051</v>
      </c>
      <c r="B128" s="365"/>
      <c r="C128" s="99" t="s">
        <v>537</v>
      </c>
      <c r="D128" s="100">
        <f>VLOOKUP(B127,'9'!$B$8:$D$27,3,FALSE)</f>
        <v>0</v>
      </c>
      <c r="E128" s="748"/>
      <c r="F128" s="749"/>
      <c r="G128" s="750"/>
    </row>
    <row r="129" spans="1:7" x14ac:dyDescent="0.3">
      <c r="A129" s="105" t="s">
        <v>1052</v>
      </c>
      <c r="B129" s="365"/>
      <c r="C129" s="23" t="s">
        <v>639</v>
      </c>
      <c r="D129" s="89"/>
      <c r="E129" s="748"/>
      <c r="F129" s="749"/>
      <c r="G129" s="750"/>
    </row>
    <row r="130" spans="1:7" x14ac:dyDescent="0.3">
      <c r="A130" s="105" t="s">
        <v>1053</v>
      </c>
      <c r="B130" s="365"/>
      <c r="C130" s="28" t="s">
        <v>640</v>
      </c>
      <c r="D130" s="90"/>
      <c r="E130" s="748"/>
      <c r="F130" s="749"/>
      <c r="G130" s="750"/>
    </row>
    <row r="131" spans="1:7" x14ac:dyDescent="0.3">
      <c r="A131" s="105" t="s">
        <v>1054</v>
      </c>
      <c r="B131" s="365"/>
      <c r="C131" s="26" t="s">
        <v>641</v>
      </c>
      <c r="D131" s="91"/>
      <c r="E131" s="751"/>
      <c r="F131" s="752"/>
      <c r="G131" s="753"/>
    </row>
    <row r="132" spans="1:7" x14ac:dyDescent="0.3">
      <c r="A132" s="105" t="s">
        <v>1055</v>
      </c>
      <c r="B132" s="365"/>
      <c r="C132" s="28" t="s">
        <v>366</v>
      </c>
      <c r="D132" s="92"/>
      <c r="G132" s="366"/>
    </row>
    <row r="133" spans="1:7" x14ac:dyDescent="0.3">
      <c r="A133" s="105" t="s">
        <v>1056</v>
      </c>
      <c r="B133" s="365"/>
      <c r="C133" s="28" t="s">
        <v>367</v>
      </c>
      <c r="D133" s="92"/>
      <c r="G133" s="366"/>
    </row>
    <row r="134" spans="1:7" x14ac:dyDescent="0.3">
      <c r="A134" s="105" t="s">
        <v>1057</v>
      </c>
      <c r="B134" s="367"/>
      <c r="C134" s="26" t="s">
        <v>368</v>
      </c>
      <c r="D134" s="93"/>
      <c r="E134" s="94"/>
      <c r="F134" s="94"/>
      <c r="G134" s="368"/>
    </row>
    <row r="135" spans="1:7" x14ac:dyDescent="0.3">
      <c r="A135" s="105" t="s">
        <v>1058</v>
      </c>
      <c r="B135" s="364" t="s">
        <v>49</v>
      </c>
      <c r="C135" s="23" t="s">
        <v>20</v>
      </c>
      <c r="D135" s="98">
        <f>VLOOKUP(B135,'7'!$B$7:$C$26,2,FALSE)</f>
        <v>0</v>
      </c>
      <c r="E135" s="745">
        <f>HLOOKUP(B135,'10'!$D$6:$W$18,13,FALSE)</f>
        <v>0</v>
      </c>
      <c r="F135" s="746"/>
      <c r="G135" s="747"/>
    </row>
    <row r="136" spans="1:7" x14ac:dyDescent="0.3">
      <c r="A136" s="105" t="s">
        <v>1059</v>
      </c>
      <c r="B136" s="365"/>
      <c r="C136" s="99" t="s">
        <v>537</v>
      </c>
      <c r="D136" s="100">
        <f>VLOOKUP(B135,'9'!$B$8:$D$27,3,FALSE)</f>
        <v>0</v>
      </c>
      <c r="E136" s="748"/>
      <c r="F136" s="749"/>
      <c r="G136" s="750"/>
    </row>
    <row r="137" spans="1:7" x14ac:dyDescent="0.3">
      <c r="A137" s="105" t="s">
        <v>1060</v>
      </c>
      <c r="B137" s="365"/>
      <c r="C137" s="23" t="s">
        <v>639</v>
      </c>
      <c r="D137" s="89"/>
      <c r="E137" s="748"/>
      <c r="F137" s="749"/>
      <c r="G137" s="750"/>
    </row>
    <row r="138" spans="1:7" x14ac:dyDescent="0.3">
      <c r="A138" s="105" t="s">
        <v>1061</v>
      </c>
      <c r="B138" s="365"/>
      <c r="C138" s="28" t="s">
        <v>640</v>
      </c>
      <c r="D138" s="90"/>
      <c r="E138" s="748"/>
      <c r="F138" s="749"/>
      <c r="G138" s="750"/>
    </row>
    <row r="139" spans="1:7" x14ac:dyDescent="0.3">
      <c r="A139" s="105" t="s">
        <v>1062</v>
      </c>
      <c r="B139" s="365"/>
      <c r="C139" s="26" t="s">
        <v>641</v>
      </c>
      <c r="D139" s="91"/>
      <c r="E139" s="751"/>
      <c r="F139" s="752"/>
      <c r="G139" s="753"/>
    </row>
    <row r="140" spans="1:7" x14ac:dyDescent="0.3">
      <c r="A140" s="105" t="s">
        <v>1063</v>
      </c>
      <c r="B140" s="365"/>
      <c r="C140" s="28" t="s">
        <v>366</v>
      </c>
      <c r="D140" s="92"/>
      <c r="G140" s="366"/>
    </row>
    <row r="141" spans="1:7" x14ac:dyDescent="0.3">
      <c r="A141" s="105" t="s">
        <v>1064</v>
      </c>
      <c r="B141" s="365"/>
      <c r="C141" s="28" t="s">
        <v>367</v>
      </c>
      <c r="D141" s="92"/>
      <c r="G141" s="366"/>
    </row>
    <row r="142" spans="1:7" x14ac:dyDescent="0.3">
      <c r="A142" s="105" t="s">
        <v>1065</v>
      </c>
      <c r="B142" s="367"/>
      <c r="C142" s="26" t="s">
        <v>368</v>
      </c>
      <c r="D142" s="93"/>
      <c r="E142" s="94"/>
      <c r="F142" s="94"/>
      <c r="G142" s="368"/>
    </row>
    <row r="143" spans="1:7" x14ac:dyDescent="0.3">
      <c r="A143" s="105" t="s">
        <v>1066</v>
      </c>
      <c r="B143" s="364" t="s">
        <v>50</v>
      </c>
      <c r="C143" s="23" t="s">
        <v>20</v>
      </c>
      <c r="D143" s="98">
        <f>VLOOKUP(B143,'7'!$B$7:$C$26,2,FALSE)</f>
        <v>0</v>
      </c>
      <c r="E143" s="745">
        <f>HLOOKUP(B143,'10'!$D$6:$W$18,13,FALSE)</f>
        <v>0</v>
      </c>
      <c r="F143" s="746"/>
      <c r="G143" s="747"/>
    </row>
    <row r="144" spans="1:7" x14ac:dyDescent="0.3">
      <c r="A144" s="105" t="s">
        <v>1067</v>
      </c>
      <c r="B144" s="365"/>
      <c r="C144" s="99" t="s">
        <v>537</v>
      </c>
      <c r="D144" s="100">
        <f>VLOOKUP(B143,'9'!$B$8:$D$27,3,FALSE)</f>
        <v>0</v>
      </c>
      <c r="E144" s="748"/>
      <c r="F144" s="749"/>
      <c r="G144" s="750"/>
    </row>
    <row r="145" spans="1:7" x14ac:dyDescent="0.3">
      <c r="A145" s="105" t="s">
        <v>1068</v>
      </c>
      <c r="B145" s="365"/>
      <c r="C145" s="23" t="s">
        <v>639</v>
      </c>
      <c r="D145" s="89"/>
      <c r="E145" s="748"/>
      <c r="F145" s="749"/>
      <c r="G145" s="750"/>
    </row>
    <row r="146" spans="1:7" x14ac:dyDescent="0.3">
      <c r="A146" s="105" t="s">
        <v>1069</v>
      </c>
      <c r="B146" s="365"/>
      <c r="C146" s="28" t="s">
        <v>640</v>
      </c>
      <c r="D146" s="90"/>
      <c r="E146" s="748"/>
      <c r="F146" s="749"/>
      <c r="G146" s="750"/>
    </row>
    <row r="147" spans="1:7" x14ac:dyDescent="0.3">
      <c r="A147" s="105" t="s">
        <v>1070</v>
      </c>
      <c r="B147" s="365"/>
      <c r="C147" s="26" t="s">
        <v>641</v>
      </c>
      <c r="D147" s="91"/>
      <c r="E147" s="751"/>
      <c r="F147" s="752"/>
      <c r="G147" s="753"/>
    </row>
    <row r="148" spans="1:7" x14ac:dyDescent="0.3">
      <c r="A148" s="105" t="s">
        <v>1071</v>
      </c>
      <c r="B148" s="365"/>
      <c r="C148" s="28" t="s">
        <v>366</v>
      </c>
      <c r="D148" s="92"/>
      <c r="G148" s="366"/>
    </row>
    <row r="149" spans="1:7" x14ac:dyDescent="0.3">
      <c r="A149" s="105" t="s">
        <v>1072</v>
      </c>
      <c r="B149" s="365"/>
      <c r="C149" s="28" t="s">
        <v>367</v>
      </c>
      <c r="D149" s="92"/>
      <c r="G149" s="366"/>
    </row>
    <row r="150" spans="1:7" x14ac:dyDescent="0.3">
      <c r="A150" s="105" t="s">
        <v>1073</v>
      </c>
      <c r="B150" s="367"/>
      <c r="C150" s="26" t="s">
        <v>368</v>
      </c>
      <c r="D150" s="93"/>
      <c r="E150" s="94"/>
      <c r="F150" s="94"/>
      <c r="G150" s="368"/>
    </row>
    <row r="151" spans="1:7" x14ac:dyDescent="0.3">
      <c r="A151" s="105" t="s">
        <v>1074</v>
      </c>
      <c r="B151" s="364" t="s">
        <v>51</v>
      </c>
      <c r="C151" s="23" t="s">
        <v>20</v>
      </c>
      <c r="D151" s="98">
        <f>VLOOKUP(B151,'7'!$B$7:$C$26,2,FALSE)</f>
        <v>0</v>
      </c>
      <c r="E151" s="745">
        <f>HLOOKUP(B151,'10'!$D$6:$W$18,13,FALSE)</f>
        <v>0</v>
      </c>
      <c r="F151" s="746"/>
      <c r="G151" s="747"/>
    </row>
    <row r="152" spans="1:7" x14ac:dyDescent="0.3">
      <c r="A152" s="105" t="s">
        <v>1075</v>
      </c>
      <c r="B152" s="365"/>
      <c r="C152" s="99" t="s">
        <v>537</v>
      </c>
      <c r="D152" s="100">
        <f>VLOOKUP(B151,'9'!$B$8:$D$27,3,FALSE)</f>
        <v>0</v>
      </c>
      <c r="E152" s="748"/>
      <c r="F152" s="749"/>
      <c r="G152" s="750"/>
    </row>
    <row r="153" spans="1:7" x14ac:dyDescent="0.3">
      <c r="A153" s="105" t="s">
        <v>1076</v>
      </c>
      <c r="B153" s="365"/>
      <c r="C153" s="23" t="s">
        <v>639</v>
      </c>
      <c r="D153" s="89"/>
      <c r="E153" s="748"/>
      <c r="F153" s="749"/>
      <c r="G153" s="750"/>
    </row>
    <row r="154" spans="1:7" x14ac:dyDescent="0.3">
      <c r="A154" s="105" t="s">
        <v>1077</v>
      </c>
      <c r="B154" s="365"/>
      <c r="C154" s="28" t="s">
        <v>640</v>
      </c>
      <c r="D154" s="90"/>
      <c r="E154" s="748"/>
      <c r="F154" s="749"/>
      <c r="G154" s="750"/>
    </row>
    <row r="155" spans="1:7" x14ac:dyDescent="0.3">
      <c r="A155" s="105" t="s">
        <v>1078</v>
      </c>
      <c r="B155" s="365"/>
      <c r="C155" s="26" t="s">
        <v>641</v>
      </c>
      <c r="D155" s="91"/>
      <c r="E155" s="751"/>
      <c r="F155" s="752"/>
      <c r="G155" s="753"/>
    </row>
    <row r="156" spans="1:7" x14ac:dyDescent="0.3">
      <c r="A156" s="105" t="s">
        <v>1079</v>
      </c>
      <c r="B156" s="365"/>
      <c r="C156" s="28" t="s">
        <v>366</v>
      </c>
      <c r="D156" s="92"/>
      <c r="G156" s="366"/>
    </row>
    <row r="157" spans="1:7" x14ac:dyDescent="0.3">
      <c r="A157" s="105" t="s">
        <v>1080</v>
      </c>
      <c r="B157" s="365"/>
      <c r="C157" s="28" t="s">
        <v>367</v>
      </c>
      <c r="D157" s="92"/>
      <c r="G157" s="366"/>
    </row>
    <row r="158" spans="1:7" x14ac:dyDescent="0.3">
      <c r="A158" s="105" t="s">
        <v>1081</v>
      </c>
      <c r="B158" s="367"/>
      <c r="C158" s="26" t="s">
        <v>368</v>
      </c>
      <c r="D158" s="93"/>
      <c r="E158" s="94"/>
      <c r="F158" s="94"/>
      <c r="G158" s="368"/>
    </row>
    <row r="159" spans="1:7" x14ac:dyDescent="0.3">
      <c r="A159" s="105" t="s">
        <v>1082</v>
      </c>
      <c r="B159" s="364" t="s">
        <v>52</v>
      </c>
      <c r="C159" s="23" t="s">
        <v>20</v>
      </c>
      <c r="D159" s="98">
        <f>VLOOKUP(B159,'7'!$B$7:$C$26,2,FALSE)</f>
        <v>0</v>
      </c>
      <c r="E159" s="745">
        <f>HLOOKUP(B159,'10'!$D$6:$W$18,13,FALSE)</f>
        <v>0</v>
      </c>
      <c r="F159" s="746"/>
      <c r="G159" s="747"/>
    </row>
    <row r="160" spans="1:7" x14ac:dyDescent="0.3">
      <c r="A160" s="105" t="s">
        <v>1083</v>
      </c>
      <c r="B160" s="365"/>
      <c r="C160" s="99" t="s">
        <v>537</v>
      </c>
      <c r="D160" s="100">
        <f>VLOOKUP(B159,'9'!$B$8:$D$27,3,FALSE)</f>
        <v>0</v>
      </c>
      <c r="E160" s="748"/>
      <c r="F160" s="749"/>
      <c r="G160" s="750"/>
    </row>
    <row r="161" spans="1:7" x14ac:dyDescent="0.3">
      <c r="A161" s="105" t="s">
        <v>1084</v>
      </c>
      <c r="B161" s="365"/>
      <c r="C161" s="23" t="s">
        <v>639</v>
      </c>
      <c r="D161" s="89"/>
      <c r="E161" s="748"/>
      <c r="F161" s="749"/>
      <c r="G161" s="750"/>
    </row>
    <row r="162" spans="1:7" x14ac:dyDescent="0.3">
      <c r="A162" s="105" t="s">
        <v>1085</v>
      </c>
      <c r="B162" s="365"/>
      <c r="C162" s="28" t="s">
        <v>640</v>
      </c>
      <c r="D162" s="90"/>
      <c r="E162" s="748"/>
      <c r="F162" s="749"/>
      <c r="G162" s="750"/>
    </row>
    <row r="163" spans="1:7" x14ac:dyDescent="0.3">
      <c r="A163" s="105" t="s">
        <v>1086</v>
      </c>
      <c r="B163" s="365"/>
      <c r="C163" s="26" t="s">
        <v>641</v>
      </c>
      <c r="D163" s="91"/>
      <c r="E163" s="751"/>
      <c r="F163" s="752"/>
      <c r="G163" s="753"/>
    </row>
    <row r="164" spans="1:7" x14ac:dyDescent="0.3">
      <c r="A164" s="105" t="s">
        <v>1087</v>
      </c>
      <c r="B164" s="365"/>
      <c r="C164" s="28" t="s">
        <v>366</v>
      </c>
      <c r="D164" s="92"/>
      <c r="G164" s="366"/>
    </row>
    <row r="165" spans="1:7" x14ac:dyDescent="0.3">
      <c r="A165" s="105" t="s">
        <v>1088</v>
      </c>
      <c r="B165" s="365"/>
      <c r="C165" s="28" t="s">
        <v>367</v>
      </c>
      <c r="D165" s="92"/>
      <c r="G165" s="366"/>
    </row>
    <row r="166" spans="1:7" ht="15" thickBot="1" x14ac:dyDescent="0.35">
      <c r="A166" s="105" t="s">
        <v>1089</v>
      </c>
      <c r="B166" s="369"/>
      <c r="C166" s="370" t="s">
        <v>368</v>
      </c>
      <c r="D166" s="371"/>
      <c r="E166" s="372"/>
      <c r="F166" s="372"/>
      <c r="G166" s="373"/>
    </row>
    <row r="169" spans="1:7" x14ac:dyDescent="0.3">
      <c r="C169" s="1"/>
      <c r="D169" s="360" t="s">
        <v>1353</v>
      </c>
    </row>
    <row r="170" spans="1:7" x14ac:dyDescent="0.3">
      <c r="C170" s="1">
        <v>1</v>
      </c>
      <c r="D170" s="500" t="s">
        <v>1344</v>
      </c>
    </row>
    <row r="171" spans="1:7" ht="28.8" x14ac:dyDescent="0.3">
      <c r="C171" s="1">
        <v>2</v>
      </c>
      <c r="D171" s="500" t="s">
        <v>1345</v>
      </c>
    </row>
    <row r="172" spans="1:7" ht="43.2" x14ac:dyDescent="0.3">
      <c r="C172" s="1">
        <v>3</v>
      </c>
      <c r="D172" s="500" t="s">
        <v>1346</v>
      </c>
    </row>
    <row r="173" spans="1:7" ht="86.4" x14ac:dyDescent="0.3">
      <c r="C173" s="1">
        <v>4</v>
      </c>
      <c r="D173" s="500" t="s">
        <v>1355</v>
      </c>
    </row>
    <row r="174" spans="1:7" ht="43.2" x14ac:dyDescent="0.3">
      <c r="C174" s="1">
        <v>5</v>
      </c>
      <c r="D174" s="500" t="s">
        <v>1347</v>
      </c>
    </row>
    <row r="175" spans="1:7" ht="100.8" x14ac:dyDescent="0.3">
      <c r="C175" s="1">
        <v>6</v>
      </c>
      <c r="D175" s="500" t="s">
        <v>1635</v>
      </c>
    </row>
    <row r="176" spans="1:7" ht="43.2" x14ac:dyDescent="0.3">
      <c r="C176" s="1">
        <v>7</v>
      </c>
      <c r="D176" s="335" t="s">
        <v>1349</v>
      </c>
    </row>
    <row r="177" spans="3:4" ht="86.4" x14ac:dyDescent="0.3">
      <c r="C177" s="1">
        <v>8</v>
      </c>
      <c r="D177" s="335" t="s">
        <v>1636</v>
      </c>
    </row>
  </sheetData>
  <sheetProtection algorithmName="SHA-512" hashValue="ZWwrF1wlO4Oqy5J2r5It+GX4wkV86JjrJQnxhNkCo619Q6p/C/+S8OEijlxZiG0/K9S/HX1X8MRKa3Kdz0B/FA==" saltValue="7Txbx0dALaVnSIvJ4fNgRQ==" spinCount="100000" sheet="1" objects="1" scenarios="1"/>
  <mergeCells count="20">
    <mergeCell ref="E7:G11"/>
    <mergeCell ref="E15:G19"/>
    <mergeCell ref="E23:G27"/>
    <mergeCell ref="E31:G35"/>
    <mergeCell ref="E39:G43"/>
    <mergeCell ref="E47:G51"/>
    <mergeCell ref="E55:G59"/>
    <mergeCell ref="E63:G67"/>
    <mergeCell ref="E71:G75"/>
    <mergeCell ref="E79:G83"/>
    <mergeCell ref="E135:G139"/>
    <mergeCell ref="E143:G147"/>
    <mergeCell ref="E151:G155"/>
    <mergeCell ref="E159:G163"/>
    <mergeCell ref="E87:G91"/>
    <mergeCell ref="E95:G99"/>
    <mergeCell ref="E103:G107"/>
    <mergeCell ref="E111:G115"/>
    <mergeCell ref="E119:G123"/>
    <mergeCell ref="E127:G131"/>
  </mergeCells>
  <phoneticPr fontId="8" type="noConversion"/>
  <pageMargins left="0.70866141732283472" right="0.70866141732283472" top="0.74803149606299213" bottom="0.74803149606299213" header="0.31496062992125984" footer="0.31496062992125984"/>
  <pageSetup paperSize="9" scale="71" orientation="landscape" horizontalDpi="4294967293" r:id="rId1"/>
  <headerFooter>
    <oddHeader>&amp;C15. Pokyčiai, kurių siekiama VVG teritorijoje (kiekybine išraiška)</oddHeader>
  </headerFooter>
  <rowBreaks count="5" manualBreakCount="5">
    <brk id="38" max="16383" man="1"/>
    <brk id="70" max="16383" man="1"/>
    <brk id="102" max="16383" man="1"/>
    <brk id="134" max="16383" man="1"/>
    <brk id="16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86897821-69E5-4A77-A870-B8BB1B560075}">
          <x14:formula1>
            <xm:f>Sąrašai!$A$68:$A$87</xm:f>
          </x14:formula1>
          <xm:sqref>D17:D19 D25:D27 D33:D35 D41:D43 D49:D51 D57:D59 D65:D67 D73:D75 D81:D83 D89:D91 D97:D99 D105:D107 D113:D115 D121:D123 D129:D131 D137:D139 D145:D147 D153:D155 D161:D163</xm:sqref>
        </x14:dataValidation>
        <x14:dataValidation type="list" allowBlank="1" showInputMessage="1" showErrorMessage="1" xr:uid="{BA62DD30-746E-4FDE-9042-13712A651DBD}">
          <x14:formula1>
            <xm:f>Sąrašai!$A$67:$A$87</xm:f>
          </x14:formula1>
          <xm:sqref>D9:D11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8AC10-5755-4FA7-9CAB-682F4629139E}">
  <sheetPr>
    <tabColor theme="0" tint="-0.249977111117893"/>
  </sheetPr>
  <dimension ref="A1:AE38"/>
  <sheetViews>
    <sheetView topLeftCell="A10" zoomScaleNormal="100" workbookViewId="0">
      <selection activeCell="G31" sqref="G31"/>
    </sheetView>
  </sheetViews>
  <sheetFormatPr defaultColWidth="9.109375" defaultRowHeight="14.4" x14ac:dyDescent="0.3"/>
  <cols>
    <col min="1" max="1" width="8.6640625" style="13" customWidth="1"/>
    <col min="2" max="2" width="12.6640625" style="13" customWidth="1"/>
    <col min="3" max="3" width="70.5546875" style="13" customWidth="1"/>
    <col min="4" max="4" width="11.6640625" style="13" customWidth="1"/>
    <col min="5" max="5" width="12.6640625" style="13" customWidth="1"/>
    <col min="6" max="30" width="11.6640625" style="13" customWidth="1"/>
    <col min="31" max="31" width="32.6640625" style="13" customWidth="1"/>
    <col min="32" max="16384" width="9.109375" style="13"/>
  </cols>
  <sheetData>
    <row r="1" spans="1:31" s="42" customFormat="1" ht="18" x14ac:dyDescent="0.3">
      <c r="A1" s="44" t="s">
        <v>242</v>
      </c>
      <c r="B1" s="44" t="s">
        <v>1706</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row>
    <row r="2" spans="1:3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x14ac:dyDescent="0.3">
      <c r="A3" s="1"/>
      <c r="B3" s="140" t="s">
        <v>1272</v>
      </c>
      <c r="C3" s="205" t="str">
        <f>'1'!C8</f>
        <v>KAZL</v>
      </c>
      <c r="D3" s="1"/>
      <c r="E3" s="1"/>
      <c r="F3" s="1"/>
      <c r="G3" s="1"/>
      <c r="H3" s="1"/>
      <c r="I3" s="1"/>
      <c r="J3" s="1"/>
      <c r="K3" s="1"/>
      <c r="L3" s="1"/>
      <c r="M3" s="1"/>
      <c r="N3" s="1"/>
      <c r="O3" s="1"/>
      <c r="P3" s="1"/>
      <c r="Q3" s="1"/>
      <c r="R3" s="1"/>
      <c r="S3" s="1"/>
      <c r="T3" s="1"/>
      <c r="U3" s="1"/>
      <c r="V3" s="1"/>
      <c r="W3" s="1"/>
      <c r="X3" s="1"/>
      <c r="Y3" s="1"/>
      <c r="Z3" s="1"/>
      <c r="AA3" s="1"/>
      <c r="AB3" s="1"/>
      <c r="AC3" s="1"/>
      <c r="AD3" s="1"/>
      <c r="AE3" s="1"/>
    </row>
    <row r="4" spans="1:31" customFormat="1" ht="15" thickBot="1" x14ac:dyDescent="0.35"/>
    <row r="5" spans="1:31" x14ac:dyDescent="0.3">
      <c r="A5" s="1"/>
      <c r="B5" s="340">
        <v>1</v>
      </c>
      <c r="C5" s="341">
        <v>2</v>
      </c>
      <c r="D5" s="342">
        <v>3</v>
      </c>
      <c r="E5" s="343">
        <v>4</v>
      </c>
      <c r="F5" s="319">
        <v>5</v>
      </c>
      <c r="G5" s="319">
        <v>6</v>
      </c>
      <c r="H5" s="319">
        <v>7</v>
      </c>
      <c r="I5" s="319">
        <v>8</v>
      </c>
      <c r="J5" s="319">
        <v>9</v>
      </c>
      <c r="K5" s="319">
        <v>10</v>
      </c>
      <c r="L5" s="319">
        <v>11</v>
      </c>
      <c r="M5" s="319">
        <v>12</v>
      </c>
      <c r="N5" s="319">
        <v>13</v>
      </c>
      <c r="O5" s="319">
        <v>14</v>
      </c>
      <c r="P5" s="319">
        <v>15</v>
      </c>
      <c r="Q5" s="319">
        <v>16</v>
      </c>
      <c r="R5" s="319">
        <v>17</v>
      </c>
      <c r="S5" s="319">
        <v>18</v>
      </c>
      <c r="T5" s="319">
        <v>19</v>
      </c>
      <c r="U5" s="319">
        <v>20</v>
      </c>
      <c r="V5" s="319">
        <v>21</v>
      </c>
      <c r="W5" s="319">
        <v>22</v>
      </c>
      <c r="X5" s="319">
        <v>23</v>
      </c>
      <c r="Y5" s="319">
        <v>24</v>
      </c>
      <c r="Z5" s="319">
        <v>25</v>
      </c>
      <c r="AA5" s="319">
        <v>26</v>
      </c>
      <c r="AB5" s="319">
        <v>27</v>
      </c>
      <c r="AC5" s="319">
        <v>28</v>
      </c>
      <c r="AD5" s="321">
        <v>29</v>
      </c>
      <c r="AE5" s="336">
        <v>30</v>
      </c>
    </row>
    <row r="6" spans="1:31" ht="72" x14ac:dyDescent="0.3">
      <c r="A6" s="1"/>
      <c r="B6" s="344" t="s">
        <v>54</v>
      </c>
      <c r="C6" s="255" t="s">
        <v>53</v>
      </c>
      <c r="D6" s="226" t="str">
        <f>'7'!F6</f>
        <v>Planuojama paramos suma priemonei, Eur</v>
      </c>
      <c r="E6" s="227" t="s">
        <v>1707</v>
      </c>
      <c r="F6" s="754" t="s">
        <v>1293</v>
      </c>
      <c r="G6" s="756" t="s">
        <v>100</v>
      </c>
      <c r="H6" s="757"/>
      <c r="I6" s="757"/>
      <c r="J6" s="759"/>
      <c r="K6" s="756" t="s">
        <v>101</v>
      </c>
      <c r="L6" s="757"/>
      <c r="M6" s="757"/>
      <c r="N6" s="759"/>
      <c r="O6" s="756" t="s">
        <v>102</v>
      </c>
      <c r="P6" s="757"/>
      <c r="Q6" s="757"/>
      <c r="R6" s="759"/>
      <c r="S6" s="756" t="s">
        <v>103</v>
      </c>
      <c r="T6" s="757"/>
      <c r="U6" s="757"/>
      <c r="V6" s="759"/>
      <c r="W6" s="756" t="s">
        <v>104</v>
      </c>
      <c r="X6" s="757"/>
      <c r="Y6" s="757"/>
      <c r="Z6" s="759"/>
      <c r="AA6" s="756" t="s">
        <v>105</v>
      </c>
      <c r="AB6" s="757"/>
      <c r="AC6" s="757"/>
      <c r="AD6" s="758"/>
      <c r="AE6" s="337" t="s">
        <v>1104</v>
      </c>
    </row>
    <row r="7" spans="1:31" x14ac:dyDescent="0.3">
      <c r="A7" s="1" t="s">
        <v>420</v>
      </c>
      <c r="B7" s="345"/>
      <c r="C7" s="257"/>
      <c r="D7" s="256"/>
      <c r="E7" s="258"/>
      <c r="F7" s="755"/>
      <c r="G7" s="48" t="s">
        <v>96</v>
      </c>
      <c r="H7" s="49" t="s">
        <v>97</v>
      </c>
      <c r="I7" s="49" t="s">
        <v>98</v>
      </c>
      <c r="J7" s="50" t="s">
        <v>99</v>
      </c>
      <c r="K7" s="48" t="s">
        <v>96</v>
      </c>
      <c r="L7" s="49" t="s">
        <v>97</v>
      </c>
      <c r="M7" s="49" t="s">
        <v>98</v>
      </c>
      <c r="N7" s="50" t="s">
        <v>99</v>
      </c>
      <c r="O7" s="48" t="s">
        <v>96</v>
      </c>
      <c r="P7" s="49" t="s">
        <v>97</v>
      </c>
      <c r="Q7" s="49" t="s">
        <v>98</v>
      </c>
      <c r="R7" s="50" t="s">
        <v>99</v>
      </c>
      <c r="S7" s="48" t="s">
        <v>96</v>
      </c>
      <c r="T7" s="49" t="s">
        <v>97</v>
      </c>
      <c r="U7" s="49" t="s">
        <v>98</v>
      </c>
      <c r="V7" s="50" t="s">
        <v>99</v>
      </c>
      <c r="W7" s="48" t="s">
        <v>96</v>
      </c>
      <c r="X7" s="49" t="s">
        <v>97</v>
      </c>
      <c r="Y7" s="49" t="s">
        <v>98</v>
      </c>
      <c r="Z7" s="50" t="s">
        <v>99</v>
      </c>
      <c r="AA7" s="48" t="s">
        <v>96</v>
      </c>
      <c r="AB7" s="49" t="s">
        <v>97</v>
      </c>
      <c r="AC7" s="49" t="s">
        <v>98</v>
      </c>
      <c r="AD7" s="346" t="s">
        <v>99</v>
      </c>
      <c r="AE7" s="336"/>
    </row>
    <row r="8" spans="1:31" x14ac:dyDescent="0.3">
      <c r="A8" s="1" t="s">
        <v>421</v>
      </c>
      <c r="B8" s="347" t="s">
        <v>0</v>
      </c>
      <c r="C8" s="45" t="str">
        <f>'7'!C7</f>
        <v>Verslo kūrimas ir plėtra</v>
      </c>
      <c r="D8" s="208">
        <f>'7'!F7</f>
        <v>560000</v>
      </c>
      <c r="E8" s="147">
        <f>COUNTIFS($G8:$AD8,"&gt;0")</f>
        <v>7</v>
      </c>
      <c r="F8" s="209">
        <f>SUM(G8:AD8)</f>
        <v>560000</v>
      </c>
      <c r="G8" s="247"/>
      <c r="H8" s="248"/>
      <c r="I8" s="248"/>
      <c r="J8" s="249">
        <v>140000</v>
      </c>
      <c r="K8" s="247"/>
      <c r="L8" s="248">
        <v>70000</v>
      </c>
      <c r="M8" s="248"/>
      <c r="N8" s="249"/>
      <c r="O8" s="247">
        <v>70000</v>
      </c>
      <c r="P8" s="248">
        <v>70000</v>
      </c>
      <c r="Q8" s="248"/>
      <c r="R8" s="249"/>
      <c r="S8" s="247">
        <v>70000</v>
      </c>
      <c r="T8" s="248"/>
      <c r="U8" s="248">
        <v>70000</v>
      </c>
      <c r="V8" s="249"/>
      <c r="W8" s="247"/>
      <c r="X8" s="248">
        <v>70000</v>
      </c>
      <c r="Y8" s="248"/>
      <c r="Z8" s="249"/>
      <c r="AA8" s="247"/>
      <c r="AB8" s="248"/>
      <c r="AC8" s="248"/>
      <c r="AD8" s="348"/>
      <c r="AE8" s="338" t="str">
        <f>IF(D8=F8,"Gerai","Nesutampa sumos (3 ir 5 stulpeliai)")</f>
        <v>Gerai</v>
      </c>
    </row>
    <row r="9" spans="1:31" x14ac:dyDescent="0.3">
      <c r="A9" s="1" t="s">
        <v>422</v>
      </c>
      <c r="B9" s="347" t="s">
        <v>1</v>
      </c>
      <c r="C9" s="45" t="str">
        <f>'7'!C8</f>
        <v>Bendruomeninio verslo kūrimas ir plėtra</v>
      </c>
      <c r="D9" s="208">
        <f>'7'!F8</f>
        <v>264000</v>
      </c>
      <c r="E9" s="147">
        <f t="shared" ref="E9:E27" si="0">COUNTIFS($G9:$AD9,"&gt;0")</f>
        <v>3</v>
      </c>
      <c r="F9" s="210">
        <f t="shared" ref="F9:F27" si="1">SUM(G9:AD9)</f>
        <v>264000</v>
      </c>
      <c r="G9" s="242"/>
      <c r="H9" s="250"/>
      <c r="I9" s="250"/>
      <c r="J9" s="251"/>
      <c r="K9" s="242"/>
      <c r="L9" s="250">
        <v>88000</v>
      </c>
      <c r="M9" s="250"/>
      <c r="N9" s="251"/>
      <c r="O9" s="242">
        <v>88000</v>
      </c>
      <c r="P9" s="250"/>
      <c r="Q9" s="250"/>
      <c r="R9" s="251"/>
      <c r="S9" s="242">
        <v>88000</v>
      </c>
      <c r="T9" s="250"/>
      <c r="U9" s="250"/>
      <c r="V9" s="251"/>
      <c r="W9" s="242"/>
      <c r="X9" s="250"/>
      <c r="Y9" s="250"/>
      <c r="Z9" s="251"/>
      <c r="AA9" s="242"/>
      <c r="AB9" s="250"/>
      <c r="AC9" s="250"/>
      <c r="AD9" s="349"/>
      <c r="AE9" s="339" t="str">
        <f t="shared" ref="AE9:AE27" si="2">IF(D9=F9,"Gerai","Nesutampa sumos (3 ir 5 stulpeliai)")</f>
        <v>Gerai</v>
      </c>
    </row>
    <row r="10" spans="1:31" x14ac:dyDescent="0.3">
      <c r="A10" s="1" t="s">
        <v>423</v>
      </c>
      <c r="B10" s="347" t="s">
        <v>2</v>
      </c>
      <c r="C10" s="45" t="str">
        <f>'7'!C9</f>
        <v>Kaimų atnaujinimas ir plėtra</v>
      </c>
      <c r="D10" s="208">
        <f>'7'!F9</f>
        <v>44000</v>
      </c>
      <c r="E10" s="147">
        <f t="shared" si="0"/>
        <v>2</v>
      </c>
      <c r="F10" s="210">
        <f t="shared" si="1"/>
        <v>44000</v>
      </c>
      <c r="G10" s="242"/>
      <c r="H10" s="250"/>
      <c r="I10" s="250"/>
      <c r="J10" s="251"/>
      <c r="K10" s="242">
        <v>22000</v>
      </c>
      <c r="L10" s="250"/>
      <c r="M10" s="250"/>
      <c r="N10" s="251"/>
      <c r="O10" s="242">
        <v>22000</v>
      </c>
      <c r="P10" s="250"/>
      <c r="Q10" s="250"/>
      <c r="R10" s="251"/>
      <c r="S10" s="242"/>
      <c r="T10" s="250"/>
      <c r="U10" s="250"/>
      <c r="V10" s="251"/>
      <c r="W10" s="242"/>
      <c r="X10" s="250"/>
      <c r="Y10" s="250"/>
      <c r="Z10" s="251"/>
      <c r="AA10" s="242"/>
      <c r="AB10" s="250"/>
      <c r="AC10" s="250"/>
      <c r="AD10" s="349"/>
      <c r="AE10" s="339" t="str">
        <f t="shared" si="2"/>
        <v>Gerai</v>
      </c>
    </row>
    <row r="11" spans="1:31" x14ac:dyDescent="0.3">
      <c r="A11" s="1" t="s">
        <v>424</v>
      </c>
      <c r="B11" s="347" t="s">
        <v>3</v>
      </c>
      <c r="C11" s="45" t="str">
        <f>'7'!C10</f>
        <v>Bendruomeniškumą skatinančios veiklos</v>
      </c>
      <c r="D11" s="208">
        <f>'7'!F10</f>
        <v>200923</v>
      </c>
      <c r="E11" s="147">
        <f t="shared" si="0"/>
        <v>5</v>
      </c>
      <c r="F11" s="210">
        <f t="shared" si="1"/>
        <v>200923</v>
      </c>
      <c r="G11" s="242"/>
      <c r="H11" s="250"/>
      <c r="I11" s="250"/>
      <c r="J11" s="251">
        <v>40923</v>
      </c>
      <c r="K11" s="242"/>
      <c r="L11" s="250"/>
      <c r="M11" s="250"/>
      <c r="N11" s="251">
        <v>40000</v>
      </c>
      <c r="O11" s="242"/>
      <c r="P11" s="250"/>
      <c r="Q11" s="250"/>
      <c r="R11" s="251">
        <v>40000</v>
      </c>
      <c r="S11" s="242"/>
      <c r="T11" s="250"/>
      <c r="U11" s="250"/>
      <c r="V11" s="251">
        <v>40000</v>
      </c>
      <c r="W11" s="242">
        <v>40000</v>
      </c>
      <c r="X11" s="250"/>
      <c r="Y11" s="250"/>
      <c r="Z11" s="251"/>
      <c r="AA11" s="242"/>
      <c r="AB11" s="250"/>
      <c r="AC11" s="250"/>
      <c r="AD11" s="349"/>
      <c r="AE11" s="339" t="str">
        <f t="shared" si="2"/>
        <v>Gerai</v>
      </c>
    </row>
    <row r="12" spans="1:31" x14ac:dyDescent="0.3">
      <c r="A12" s="1" t="s">
        <v>425</v>
      </c>
      <c r="B12" s="347" t="s">
        <v>4</v>
      </c>
      <c r="C12" s="45" t="str">
        <f>'7'!C11</f>
        <v>Tarptautinis VVG bendradarbiavimas</v>
      </c>
      <c r="D12" s="208">
        <f>'7'!F11</f>
        <v>20000</v>
      </c>
      <c r="E12" s="147">
        <f t="shared" si="0"/>
        <v>0</v>
      </c>
      <c r="F12" s="210">
        <f t="shared" si="1"/>
        <v>0</v>
      </c>
      <c r="G12" s="242"/>
      <c r="H12" s="250"/>
      <c r="I12" s="250"/>
      <c r="J12" s="251"/>
      <c r="K12" s="242"/>
      <c r="L12" s="250"/>
      <c r="M12" s="250"/>
      <c r="N12" s="251"/>
      <c r="O12" s="242"/>
      <c r="P12" s="250"/>
      <c r="Q12" s="250"/>
      <c r="R12" s="251"/>
      <c r="S12" s="242"/>
      <c r="T12" s="250"/>
      <c r="U12" s="250"/>
      <c r="V12" s="251"/>
      <c r="W12" s="242"/>
      <c r="X12" s="250"/>
      <c r="Y12" s="250"/>
      <c r="Z12" s="251"/>
      <c r="AA12" s="242"/>
      <c r="AB12" s="250"/>
      <c r="AC12" s="250"/>
      <c r="AD12" s="349"/>
      <c r="AE12" s="339" t="str">
        <f t="shared" si="2"/>
        <v>Nesutampa sumos (3 ir 5 stulpeliai)</v>
      </c>
    </row>
    <row r="13" spans="1:31" x14ac:dyDescent="0.3">
      <c r="A13" s="1" t="s">
        <v>426</v>
      </c>
      <c r="B13" s="347" t="s">
        <v>5</v>
      </c>
      <c r="C13" s="45">
        <f>'7'!C12</f>
        <v>0</v>
      </c>
      <c r="D13" s="208">
        <f>'7'!F12</f>
        <v>0</v>
      </c>
      <c r="E13" s="147">
        <f t="shared" si="0"/>
        <v>0</v>
      </c>
      <c r="F13" s="210">
        <f t="shared" si="1"/>
        <v>0</v>
      </c>
      <c r="G13" s="242"/>
      <c r="H13" s="250"/>
      <c r="I13" s="250"/>
      <c r="J13" s="251"/>
      <c r="K13" s="242"/>
      <c r="L13" s="250"/>
      <c r="M13" s="250"/>
      <c r="N13" s="251"/>
      <c r="O13" s="242"/>
      <c r="P13" s="250"/>
      <c r="Q13" s="250"/>
      <c r="R13" s="251"/>
      <c r="S13" s="242"/>
      <c r="T13" s="250"/>
      <c r="U13" s="250"/>
      <c r="V13" s="251"/>
      <c r="W13" s="242"/>
      <c r="X13" s="250"/>
      <c r="Y13" s="250"/>
      <c r="Z13" s="251"/>
      <c r="AA13" s="242"/>
      <c r="AB13" s="250"/>
      <c r="AC13" s="250"/>
      <c r="AD13" s="349"/>
      <c r="AE13" s="339" t="str">
        <f t="shared" si="2"/>
        <v>Gerai</v>
      </c>
    </row>
    <row r="14" spans="1:31" x14ac:dyDescent="0.3">
      <c r="A14" s="1" t="s">
        <v>427</v>
      </c>
      <c r="B14" s="347" t="s">
        <v>6</v>
      </c>
      <c r="C14" s="45">
        <f>'7'!C13</f>
        <v>0</v>
      </c>
      <c r="D14" s="208">
        <f>'7'!F13</f>
        <v>0</v>
      </c>
      <c r="E14" s="147">
        <f t="shared" si="0"/>
        <v>0</v>
      </c>
      <c r="F14" s="210">
        <f t="shared" si="1"/>
        <v>0</v>
      </c>
      <c r="G14" s="242"/>
      <c r="H14" s="250"/>
      <c r="I14" s="250"/>
      <c r="J14" s="251"/>
      <c r="K14" s="242"/>
      <c r="L14" s="250"/>
      <c r="M14" s="250"/>
      <c r="N14" s="251"/>
      <c r="O14" s="242"/>
      <c r="P14" s="250"/>
      <c r="Q14" s="250"/>
      <c r="R14" s="251"/>
      <c r="S14" s="242"/>
      <c r="T14" s="250"/>
      <c r="U14" s="250"/>
      <c r="V14" s="251"/>
      <c r="W14" s="242"/>
      <c r="X14" s="250"/>
      <c r="Y14" s="250"/>
      <c r="Z14" s="251"/>
      <c r="AA14" s="242"/>
      <c r="AB14" s="250"/>
      <c r="AC14" s="250"/>
      <c r="AD14" s="349"/>
      <c r="AE14" s="339" t="str">
        <f t="shared" si="2"/>
        <v>Gerai</v>
      </c>
    </row>
    <row r="15" spans="1:31" x14ac:dyDescent="0.3">
      <c r="A15" s="1" t="s">
        <v>428</v>
      </c>
      <c r="B15" s="347" t="s">
        <v>7</v>
      </c>
      <c r="C15" s="45">
        <f>'7'!C14</f>
        <v>0</v>
      </c>
      <c r="D15" s="208">
        <f>'7'!F14</f>
        <v>0</v>
      </c>
      <c r="E15" s="147">
        <f t="shared" si="0"/>
        <v>0</v>
      </c>
      <c r="F15" s="210">
        <f t="shared" si="1"/>
        <v>0</v>
      </c>
      <c r="G15" s="242"/>
      <c r="H15" s="250"/>
      <c r="I15" s="250"/>
      <c r="J15" s="251"/>
      <c r="K15" s="242"/>
      <c r="L15" s="250"/>
      <c r="M15" s="250"/>
      <c r="N15" s="251"/>
      <c r="O15" s="242"/>
      <c r="P15" s="250"/>
      <c r="Q15" s="250"/>
      <c r="R15" s="251"/>
      <c r="S15" s="242"/>
      <c r="T15" s="250"/>
      <c r="U15" s="250"/>
      <c r="V15" s="251"/>
      <c r="W15" s="242"/>
      <c r="X15" s="250"/>
      <c r="Y15" s="250"/>
      <c r="Z15" s="251"/>
      <c r="AA15" s="242"/>
      <c r="AB15" s="250"/>
      <c r="AC15" s="250"/>
      <c r="AD15" s="349"/>
      <c r="AE15" s="339" t="str">
        <f t="shared" si="2"/>
        <v>Gerai</v>
      </c>
    </row>
    <row r="16" spans="1:31" x14ac:dyDescent="0.3">
      <c r="A16" s="1" t="s">
        <v>429</v>
      </c>
      <c r="B16" s="347" t="s">
        <v>8</v>
      </c>
      <c r="C16" s="45">
        <f>'7'!C15</f>
        <v>0</v>
      </c>
      <c r="D16" s="208">
        <f>'7'!F15</f>
        <v>0</v>
      </c>
      <c r="E16" s="147">
        <f t="shared" si="0"/>
        <v>0</v>
      </c>
      <c r="F16" s="210">
        <f t="shared" si="1"/>
        <v>0</v>
      </c>
      <c r="G16" s="242"/>
      <c r="H16" s="250"/>
      <c r="I16" s="250"/>
      <c r="J16" s="251"/>
      <c r="K16" s="242"/>
      <c r="L16" s="250"/>
      <c r="M16" s="250"/>
      <c r="N16" s="251"/>
      <c r="O16" s="242"/>
      <c r="P16" s="250"/>
      <c r="Q16" s="250"/>
      <c r="R16" s="251"/>
      <c r="S16" s="242"/>
      <c r="T16" s="250"/>
      <c r="U16" s="250"/>
      <c r="V16" s="251"/>
      <c r="W16" s="242"/>
      <c r="X16" s="250"/>
      <c r="Y16" s="250"/>
      <c r="Z16" s="251"/>
      <c r="AA16" s="242"/>
      <c r="AB16" s="250"/>
      <c r="AC16" s="250"/>
      <c r="AD16" s="349"/>
      <c r="AE16" s="339" t="str">
        <f t="shared" si="2"/>
        <v>Gerai</v>
      </c>
    </row>
    <row r="17" spans="1:31" x14ac:dyDescent="0.3">
      <c r="A17" s="1" t="s">
        <v>649</v>
      </c>
      <c r="B17" s="347" t="s">
        <v>9</v>
      </c>
      <c r="C17" s="45">
        <f>'7'!C16</f>
        <v>0</v>
      </c>
      <c r="D17" s="208">
        <f>'7'!F16</f>
        <v>0</v>
      </c>
      <c r="E17" s="147">
        <f t="shared" si="0"/>
        <v>0</v>
      </c>
      <c r="F17" s="210">
        <f t="shared" si="1"/>
        <v>0</v>
      </c>
      <c r="G17" s="242"/>
      <c r="H17" s="250"/>
      <c r="I17" s="250"/>
      <c r="J17" s="251"/>
      <c r="K17" s="242"/>
      <c r="L17" s="250"/>
      <c r="M17" s="250"/>
      <c r="N17" s="251"/>
      <c r="O17" s="242"/>
      <c r="P17" s="250"/>
      <c r="Q17" s="250"/>
      <c r="R17" s="251"/>
      <c r="S17" s="242"/>
      <c r="T17" s="250"/>
      <c r="U17" s="250"/>
      <c r="V17" s="251"/>
      <c r="W17" s="242"/>
      <c r="X17" s="250"/>
      <c r="Y17" s="250"/>
      <c r="Z17" s="251"/>
      <c r="AA17" s="242"/>
      <c r="AB17" s="250"/>
      <c r="AC17" s="250"/>
      <c r="AD17" s="349"/>
      <c r="AE17" s="339" t="str">
        <f t="shared" si="2"/>
        <v>Gerai</v>
      </c>
    </row>
    <row r="18" spans="1:31" x14ac:dyDescent="0.3">
      <c r="A18" s="1" t="s">
        <v>650</v>
      </c>
      <c r="B18" s="347" t="s">
        <v>43</v>
      </c>
      <c r="C18" s="45">
        <f>'7'!C17</f>
        <v>0</v>
      </c>
      <c r="D18" s="208">
        <f>'7'!F17</f>
        <v>0</v>
      </c>
      <c r="E18" s="147">
        <f t="shared" si="0"/>
        <v>0</v>
      </c>
      <c r="F18" s="210">
        <f t="shared" si="1"/>
        <v>0</v>
      </c>
      <c r="G18" s="242"/>
      <c r="H18" s="250"/>
      <c r="I18" s="250"/>
      <c r="J18" s="251"/>
      <c r="K18" s="242"/>
      <c r="L18" s="250"/>
      <c r="M18" s="250"/>
      <c r="N18" s="251"/>
      <c r="O18" s="242"/>
      <c r="P18" s="250"/>
      <c r="Q18" s="250"/>
      <c r="R18" s="251"/>
      <c r="S18" s="242"/>
      <c r="T18" s="250"/>
      <c r="U18" s="250"/>
      <c r="V18" s="251"/>
      <c r="W18" s="242"/>
      <c r="X18" s="250"/>
      <c r="Y18" s="250"/>
      <c r="Z18" s="251"/>
      <c r="AA18" s="242"/>
      <c r="AB18" s="250"/>
      <c r="AC18" s="250"/>
      <c r="AD18" s="349"/>
      <c r="AE18" s="339" t="str">
        <f t="shared" si="2"/>
        <v>Gerai</v>
      </c>
    </row>
    <row r="19" spans="1:31" x14ac:dyDescent="0.3">
      <c r="A19" s="1" t="s">
        <v>651</v>
      </c>
      <c r="B19" s="347" t="s">
        <v>44</v>
      </c>
      <c r="C19" s="45">
        <f>'7'!C18</f>
        <v>0</v>
      </c>
      <c r="D19" s="208">
        <f>'7'!F18</f>
        <v>0</v>
      </c>
      <c r="E19" s="147">
        <f t="shared" si="0"/>
        <v>0</v>
      </c>
      <c r="F19" s="210">
        <f t="shared" si="1"/>
        <v>0</v>
      </c>
      <c r="G19" s="242"/>
      <c r="H19" s="250"/>
      <c r="I19" s="250"/>
      <c r="J19" s="251"/>
      <c r="K19" s="242"/>
      <c r="L19" s="250"/>
      <c r="M19" s="250"/>
      <c r="N19" s="251"/>
      <c r="O19" s="242"/>
      <c r="P19" s="250"/>
      <c r="Q19" s="250"/>
      <c r="R19" s="251"/>
      <c r="S19" s="242"/>
      <c r="T19" s="250"/>
      <c r="U19" s="250"/>
      <c r="V19" s="251"/>
      <c r="W19" s="242"/>
      <c r="X19" s="250"/>
      <c r="Y19" s="250"/>
      <c r="Z19" s="251"/>
      <c r="AA19" s="242"/>
      <c r="AB19" s="250"/>
      <c r="AC19" s="250"/>
      <c r="AD19" s="349"/>
      <c r="AE19" s="339" t="str">
        <f t="shared" si="2"/>
        <v>Gerai</v>
      </c>
    </row>
    <row r="20" spans="1:31" x14ac:dyDescent="0.3">
      <c r="A20" s="1" t="s">
        <v>652</v>
      </c>
      <c r="B20" s="347" t="s">
        <v>45</v>
      </c>
      <c r="C20" s="45">
        <f>'7'!C19</f>
        <v>0</v>
      </c>
      <c r="D20" s="208">
        <f>'7'!F19</f>
        <v>0</v>
      </c>
      <c r="E20" s="147">
        <f t="shared" si="0"/>
        <v>0</v>
      </c>
      <c r="F20" s="210">
        <f t="shared" si="1"/>
        <v>0</v>
      </c>
      <c r="G20" s="242"/>
      <c r="H20" s="250"/>
      <c r="I20" s="250"/>
      <c r="J20" s="251"/>
      <c r="K20" s="242"/>
      <c r="L20" s="250"/>
      <c r="M20" s="250"/>
      <c r="N20" s="251"/>
      <c r="O20" s="242"/>
      <c r="P20" s="250"/>
      <c r="Q20" s="250"/>
      <c r="R20" s="251"/>
      <c r="S20" s="242"/>
      <c r="T20" s="250"/>
      <c r="U20" s="250"/>
      <c r="V20" s="251"/>
      <c r="W20" s="242"/>
      <c r="X20" s="250"/>
      <c r="Y20" s="250"/>
      <c r="Z20" s="251"/>
      <c r="AA20" s="242"/>
      <c r="AB20" s="250"/>
      <c r="AC20" s="250"/>
      <c r="AD20" s="349"/>
      <c r="AE20" s="339" t="str">
        <f t="shared" si="2"/>
        <v>Gerai</v>
      </c>
    </row>
    <row r="21" spans="1:31" x14ac:dyDescent="0.3">
      <c r="A21" s="1" t="s">
        <v>653</v>
      </c>
      <c r="B21" s="347" t="s">
        <v>46</v>
      </c>
      <c r="C21" s="45">
        <f>'7'!C20</f>
        <v>0</v>
      </c>
      <c r="D21" s="208">
        <f>'7'!F20</f>
        <v>0</v>
      </c>
      <c r="E21" s="147">
        <f t="shared" si="0"/>
        <v>0</v>
      </c>
      <c r="F21" s="210">
        <f t="shared" si="1"/>
        <v>0</v>
      </c>
      <c r="G21" s="242"/>
      <c r="H21" s="250"/>
      <c r="I21" s="250"/>
      <c r="J21" s="251"/>
      <c r="K21" s="242"/>
      <c r="L21" s="250"/>
      <c r="M21" s="250"/>
      <c r="N21" s="251"/>
      <c r="O21" s="242"/>
      <c r="P21" s="250"/>
      <c r="Q21" s="250"/>
      <c r="R21" s="251"/>
      <c r="S21" s="242"/>
      <c r="T21" s="250"/>
      <c r="U21" s="250"/>
      <c r="V21" s="251"/>
      <c r="W21" s="242"/>
      <c r="X21" s="250"/>
      <c r="Y21" s="250"/>
      <c r="Z21" s="251"/>
      <c r="AA21" s="242"/>
      <c r="AB21" s="250"/>
      <c r="AC21" s="250"/>
      <c r="AD21" s="349"/>
      <c r="AE21" s="339" t="str">
        <f t="shared" si="2"/>
        <v>Gerai</v>
      </c>
    </row>
    <row r="22" spans="1:31" x14ac:dyDescent="0.3">
      <c r="A22" s="1" t="s">
        <v>654</v>
      </c>
      <c r="B22" s="347" t="s">
        <v>47</v>
      </c>
      <c r="C22" s="45">
        <f>'7'!C21</f>
        <v>0</v>
      </c>
      <c r="D22" s="208">
        <f>'7'!F21</f>
        <v>0</v>
      </c>
      <c r="E22" s="147">
        <f t="shared" si="0"/>
        <v>0</v>
      </c>
      <c r="F22" s="210">
        <f t="shared" si="1"/>
        <v>0</v>
      </c>
      <c r="G22" s="242"/>
      <c r="H22" s="250"/>
      <c r="I22" s="250"/>
      <c r="J22" s="251"/>
      <c r="K22" s="242"/>
      <c r="L22" s="250"/>
      <c r="M22" s="250"/>
      <c r="N22" s="251"/>
      <c r="O22" s="242"/>
      <c r="P22" s="250"/>
      <c r="Q22" s="250"/>
      <c r="R22" s="251"/>
      <c r="S22" s="242"/>
      <c r="T22" s="250"/>
      <c r="U22" s="250"/>
      <c r="V22" s="251"/>
      <c r="W22" s="242"/>
      <c r="X22" s="250"/>
      <c r="Y22" s="250"/>
      <c r="Z22" s="251"/>
      <c r="AA22" s="242"/>
      <c r="AB22" s="250"/>
      <c r="AC22" s="250"/>
      <c r="AD22" s="349"/>
      <c r="AE22" s="339" t="str">
        <f t="shared" si="2"/>
        <v>Gerai</v>
      </c>
    </row>
    <row r="23" spans="1:31" x14ac:dyDescent="0.3">
      <c r="A23" s="1" t="s">
        <v>655</v>
      </c>
      <c r="B23" s="347" t="s">
        <v>48</v>
      </c>
      <c r="C23" s="45">
        <f>'7'!C22</f>
        <v>0</v>
      </c>
      <c r="D23" s="208">
        <f>'7'!F22</f>
        <v>0</v>
      </c>
      <c r="E23" s="147">
        <f t="shared" si="0"/>
        <v>0</v>
      </c>
      <c r="F23" s="210">
        <f t="shared" si="1"/>
        <v>0</v>
      </c>
      <c r="G23" s="242"/>
      <c r="H23" s="250"/>
      <c r="I23" s="250"/>
      <c r="J23" s="251"/>
      <c r="K23" s="242"/>
      <c r="L23" s="250"/>
      <c r="M23" s="250"/>
      <c r="N23" s="251"/>
      <c r="O23" s="242"/>
      <c r="P23" s="250"/>
      <c r="Q23" s="250"/>
      <c r="R23" s="251"/>
      <c r="S23" s="242"/>
      <c r="T23" s="250"/>
      <c r="U23" s="250"/>
      <c r="V23" s="251"/>
      <c r="W23" s="242"/>
      <c r="X23" s="250"/>
      <c r="Y23" s="250"/>
      <c r="Z23" s="251"/>
      <c r="AA23" s="242"/>
      <c r="AB23" s="250"/>
      <c r="AC23" s="250"/>
      <c r="AD23" s="349"/>
      <c r="AE23" s="339" t="str">
        <f t="shared" si="2"/>
        <v>Gerai</v>
      </c>
    </row>
    <row r="24" spans="1:31" x14ac:dyDescent="0.3">
      <c r="A24" s="1" t="s">
        <v>656</v>
      </c>
      <c r="B24" s="347" t="s">
        <v>49</v>
      </c>
      <c r="C24" s="45">
        <f>'7'!C23</f>
        <v>0</v>
      </c>
      <c r="D24" s="208">
        <f>'7'!F23</f>
        <v>0</v>
      </c>
      <c r="E24" s="147">
        <f t="shared" si="0"/>
        <v>0</v>
      </c>
      <c r="F24" s="210">
        <f t="shared" si="1"/>
        <v>0</v>
      </c>
      <c r="G24" s="242"/>
      <c r="H24" s="250"/>
      <c r="I24" s="250"/>
      <c r="J24" s="251"/>
      <c r="K24" s="242"/>
      <c r="L24" s="250"/>
      <c r="M24" s="250"/>
      <c r="N24" s="251"/>
      <c r="O24" s="242"/>
      <c r="P24" s="250"/>
      <c r="Q24" s="250"/>
      <c r="R24" s="251"/>
      <c r="S24" s="242"/>
      <c r="T24" s="250"/>
      <c r="U24" s="250"/>
      <c r="V24" s="251"/>
      <c r="W24" s="242"/>
      <c r="X24" s="250"/>
      <c r="Y24" s="250"/>
      <c r="Z24" s="251"/>
      <c r="AA24" s="242"/>
      <c r="AB24" s="250"/>
      <c r="AC24" s="250"/>
      <c r="AD24" s="349"/>
      <c r="AE24" s="339" t="str">
        <f t="shared" si="2"/>
        <v>Gerai</v>
      </c>
    </row>
    <row r="25" spans="1:31" x14ac:dyDescent="0.3">
      <c r="A25" s="1" t="s">
        <v>657</v>
      </c>
      <c r="B25" s="347" t="s">
        <v>50</v>
      </c>
      <c r="C25" s="45">
        <f>'7'!C24</f>
        <v>0</v>
      </c>
      <c r="D25" s="208">
        <f>'7'!F24</f>
        <v>0</v>
      </c>
      <c r="E25" s="147">
        <f t="shared" si="0"/>
        <v>0</v>
      </c>
      <c r="F25" s="210">
        <f t="shared" si="1"/>
        <v>0</v>
      </c>
      <c r="G25" s="242"/>
      <c r="H25" s="250"/>
      <c r="I25" s="250"/>
      <c r="J25" s="251"/>
      <c r="K25" s="242"/>
      <c r="L25" s="250"/>
      <c r="M25" s="250"/>
      <c r="N25" s="251"/>
      <c r="O25" s="242"/>
      <c r="P25" s="250"/>
      <c r="Q25" s="250"/>
      <c r="R25" s="251"/>
      <c r="S25" s="242"/>
      <c r="T25" s="250"/>
      <c r="U25" s="250"/>
      <c r="V25" s="251"/>
      <c r="W25" s="242"/>
      <c r="X25" s="250"/>
      <c r="Y25" s="250"/>
      <c r="Z25" s="251"/>
      <c r="AA25" s="242"/>
      <c r="AB25" s="250"/>
      <c r="AC25" s="250"/>
      <c r="AD25" s="349"/>
      <c r="AE25" s="339" t="str">
        <f t="shared" si="2"/>
        <v>Gerai</v>
      </c>
    </row>
    <row r="26" spans="1:31" x14ac:dyDescent="0.3">
      <c r="A26" s="1" t="s">
        <v>658</v>
      </c>
      <c r="B26" s="347" t="s">
        <v>51</v>
      </c>
      <c r="C26" s="45">
        <f>'7'!C25</f>
        <v>0</v>
      </c>
      <c r="D26" s="208">
        <f>'7'!F25</f>
        <v>0</v>
      </c>
      <c r="E26" s="147">
        <f t="shared" si="0"/>
        <v>0</v>
      </c>
      <c r="F26" s="210">
        <f t="shared" si="1"/>
        <v>0</v>
      </c>
      <c r="G26" s="242"/>
      <c r="H26" s="250"/>
      <c r="I26" s="250"/>
      <c r="J26" s="251"/>
      <c r="K26" s="242"/>
      <c r="L26" s="250"/>
      <c r="M26" s="250"/>
      <c r="N26" s="251"/>
      <c r="O26" s="242"/>
      <c r="P26" s="250"/>
      <c r="Q26" s="250"/>
      <c r="R26" s="251"/>
      <c r="S26" s="242"/>
      <c r="T26" s="250"/>
      <c r="U26" s="250"/>
      <c r="V26" s="251"/>
      <c r="W26" s="242"/>
      <c r="X26" s="250"/>
      <c r="Y26" s="250"/>
      <c r="Z26" s="251"/>
      <c r="AA26" s="242"/>
      <c r="AB26" s="250"/>
      <c r="AC26" s="250"/>
      <c r="AD26" s="349"/>
      <c r="AE26" s="339" t="str">
        <f t="shared" si="2"/>
        <v>Gerai</v>
      </c>
    </row>
    <row r="27" spans="1:31" x14ac:dyDescent="0.3">
      <c r="A27" s="1" t="s">
        <v>1294</v>
      </c>
      <c r="B27" s="350" t="s">
        <v>52</v>
      </c>
      <c r="C27" s="46">
        <f>'7'!C26</f>
        <v>0</v>
      </c>
      <c r="D27" s="260">
        <f>'7'!F26</f>
        <v>0</v>
      </c>
      <c r="E27" s="166">
        <f t="shared" si="0"/>
        <v>0</v>
      </c>
      <c r="F27" s="211">
        <f t="shared" si="1"/>
        <v>0</v>
      </c>
      <c r="G27" s="252"/>
      <c r="H27" s="253"/>
      <c r="I27" s="253"/>
      <c r="J27" s="254"/>
      <c r="K27" s="252"/>
      <c r="L27" s="253"/>
      <c r="M27" s="253"/>
      <c r="N27" s="254"/>
      <c r="O27" s="252"/>
      <c r="P27" s="253"/>
      <c r="Q27" s="253"/>
      <c r="R27" s="254"/>
      <c r="S27" s="252"/>
      <c r="T27" s="253"/>
      <c r="U27" s="253"/>
      <c r="V27" s="254"/>
      <c r="W27" s="252"/>
      <c r="X27" s="253"/>
      <c r="Y27" s="253"/>
      <c r="Z27" s="254"/>
      <c r="AA27" s="252"/>
      <c r="AB27" s="253"/>
      <c r="AC27" s="253"/>
      <c r="AD27" s="351"/>
      <c r="AE27" s="339" t="str">
        <f t="shared" si="2"/>
        <v>Gerai</v>
      </c>
    </row>
    <row r="28" spans="1:31" ht="15" thickBot="1" x14ac:dyDescent="0.35">
      <c r="A28" s="1" t="s">
        <v>1339</v>
      </c>
      <c r="B28" s="352"/>
      <c r="C28" s="353" t="s">
        <v>160</v>
      </c>
      <c r="D28" s="354">
        <f>SUM(D8:D27)</f>
        <v>1088923</v>
      </c>
      <c r="E28" s="355">
        <f>SUM(E8:E27)</f>
        <v>17</v>
      </c>
      <c r="F28" s="354">
        <f>SUM(F8:F27)</f>
        <v>1068923</v>
      </c>
      <c r="G28" s="356">
        <f>SUM(G8:G27)</f>
        <v>0</v>
      </c>
      <c r="H28" s="356">
        <f t="shared" ref="H28:AD28" si="3">SUM(H8:H27)</f>
        <v>0</v>
      </c>
      <c r="I28" s="356">
        <f t="shared" si="3"/>
        <v>0</v>
      </c>
      <c r="J28" s="356">
        <f t="shared" si="3"/>
        <v>180923</v>
      </c>
      <c r="K28" s="357">
        <f t="shared" si="3"/>
        <v>22000</v>
      </c>
      <c r="L28" s="356">
        <f t="shared" si="3"/>
        <v>158000</v>
      </c>
      <c r="M28" s="356">
        <f t="shared" si="3"/>
        <v>0</v>
      </c>
      <c r="N28" s="358">
        <f t="shared" si="3"/>
        <v>40000</v>
      </c>
      <c r="O28" s="356">
        <f t="shared" si="3"/>
        <v>180000</v>
      </c>
      <c r="P28" s="356">
        <f t="shared" si="3"/>
        <v>70000</v>
      </c>
      <c r="Q28" s="356">
        <f t="shared" si="3"/>
        <v>0</v>
      </c>
      <c r="R28" s="356">
        <f t="shared" si="3"/>
        <v>40000</v>
      </c>
      <c r="S28" s="357">
        <f t="shared" si="3"/>
        <v>158000</v>
      </c>
      <c r="T28" s="356">
        <f t="shared" si="3"/>
        <v>0</v>
      </c>
      <c r="U28" s="356">
        <f t="shared" si="3"/>
        <v>70000</v>
      </c>
      <c r="V28" s="358">
        <f t="shared" si="3"/>
        <v>40000</v>
      </c>
      <c r="W28" s="356">
        <f t="shared" si="3"/>
        <v>40000</v>
      </c>
      <c r="X28" s="356">
        <f t="shared" si="3"/>
        <v>70000</v>
      </c>
      <c r="Y28" s="356">
        <f t="shared" si="3"/>
        <v>0</v>
      </c>
      <c r="Z28" s="356">
        <f t="shared" si="3"/>
        <v>0</v>
      </c>
      <c r="AA28" s="357">
        <f t="shared" si="3"/>
        <v>0</v>
      </c>
      <c r="AB28" s="356">
        <f t="shared" si="3"/>
        <v>0</v>
      </c>
      <c r="AC28" s="356">
        <f t="shared" si="3"/>
        <v>0</v>
      </c>
      <c r="AD28" s="359">
        <f t="shared" si="3"/>
        <v>0</v>
      </c>
      <c r="AE28" s="317"/>
    </row>
    <row r="29" spans="1:31" ht="43.2" x14ac:dyDescent="0.3">
      <c r="B29" s="599" t="s">
        <v>1295</v>
      </c>
      <c r="C29" s="598" t="s">
        <v>1708</v>
      </c>
    </row>
    <row r="32" spans="1:31" x14ac:dyDescent="0.3">
      <c r="B32" s="1"/>
      <c r="C32" s="360" t="s">
        <v>1354</v>
      </c>
    </row>
    <row r="33" spans="2:3" ht="57.6" x14ac:dyDescent="0.3">
      <c r="B33" s="1">
        <v>1</v>
      </c>
      <c r="C33" s="335" t="s">
        <v>1342</v>
      </c>
    </row>
    <row r="34" spans="2:3" ht="28.8" x14ac:dyDescent="0.3">
      <c r="B34" s="1">
        <v>2</v>
      </c>
      <c r="C34" s="335" t="s">
        <v>1343</v>
      </c>
    </row>
    <row r="35" spans="2:3" ht="100.8" x14ac:dyDescent="0.3">
      <c r="B35" s="1">
        <v>3</v>
      </c>
      <c r="C35" s="335" t="s">
        <v>1340</v>
      </c>
    </row>
    <row r="36" spans="2:3" x14ac:dyDescent="0.3">
      <c r="B36" s="1">
        <v>4</v>
      </c>
      <c r="C36" s="361" t="s">
        <v>1318</v>
      </c>
    </row>
    <row r="37" spans="2:3" ht="28.8" x14ac:dyDescent="0.3">
      <c r="B37" s="1">
        <v>5</v>
      </c>
      <c r="C37" s="361" t="s">
        <v>1341</v>
      </c>
    </row>
    <row r="38" spans="2:3" ht="57.6" x14ac:dyDescent="0.3">
      <c r="B38" s="1">
        <v>6</v>
      </c>
      <c r="C38" s="335" t="s">
        <v>1709</v>
      </c>
    </row>
  </sheetData>
  <sheetProtection algorithmName="SHA-512" hashValue="A0zyP4fus7V/1lpK2WO1wOeNk+TFP6YbhACWu5Kmt9PEAeDj24kvFmjDS8D44dN2wc1ejyO4paWyBrv0fvibvw==" saltValue="h/hf6mAKj4xx6mXwExRMcw==" spinCount="100000" sheet="1" objects="1" scenarios="1"/>
  <mergeCells count="7">
    <mergeCell ref="F6:F7"/>
    <mergeCell ref="AA6:AD6"/>
    <mergeCell ref="G6:J6"/>
    <mergeCell ref="K6:N6"/>
    <mergeCell ref="O6:R6"/>
    <mergeCell ref="S6:V6"/>
    <mergeCell ref="W6:Z6"/>
  </mergeCells>
  <phoneticPr fontId="8" type="noConversion"/>
  <dataValidations count="2">
    <dataValidation type="textLength" allowBlank="1" showInputMessage="1" showErrorMessage="1" prompt="Maksimalus simbolių skaičius - 100" sqref="F28" xr:uid="{C645B7A3-2833-4813-A435-5410448AD92E}">
      <formula1>0</formula1>
      <formula2>100</formula2>
    </dataValidation>
    <dataValidation type="decimal" allowBlank="1" showInputMessage="1" showErrorMessage="1" prompt="Įveskite skaičių be tarpų. Centai skiriami kableliu. Maksimali suma - 1 000 000." sqref="G8:AD27" xr:uid="{28A260BD-3ACD-4A87-BBA4-7C837067A093}">
      <formula1>0</formula1>
      <formula2>2000000</formula2>
    </dataValidation>
  </dataValidations>
  <pageMargins left="0.70866141732283472" right="0.70866141732283472" top="0.74803149606299213" bottom="0.74803149606299213" header="0.31496062992125984" footer="0.31496062992125984"/>
  <pageSetup paperSize="9" scale="80" pageOrder="overThenDown" orientation="landscape" horizontalDpi="4294967293" verticalDpi="0" r:id="rId1"/>
  <colBreaks count="2" manualBreakCount="2">
    <brk id="6" max="1048575" man="1"/>
    <brk id="1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D21F2-B6CA-4B06-B326-2D52BD9A3BE0}">
  <dimension ref="A1:I30"/>
  <sheetViews>
    <sheetView zoomScaleNormal="100" workbookViewId="0">
      <selection activeCell="F19" sqref="F19"/>
    </sheetView>
  </sheetViews>
  <sheetFormatPr defaultColWidth="9.109375" defaultRowHeight="14.4" x14ac:dyDescent="0.3"/>
  <cols>
    <col min="1" max="1" width="8.6640625" style="13" customWidth="1"/>
    <col min="2" max="2" width="40.6640625" style="13" customWidth="1"/>
    <col min="3" max="3" width="18.6640625" style="13" customWidth="1"/>
    <col min="4" max="4" width="52.6640625" style="13" customWidth="1"/>
    <col min="5" max="5" width="12.6640625" style="15" customWidth="1"/>
    <col min="6" max="6" width="20.6640625" style="13" customWidth="1"/>
    <col min="7" max="7" width="20.6640625" style="15" customWidth="1"/>
    <col min="8" max="8" width="9.109375" style="13"/>
    <col min="9" max="9" width="85.6640625" style="13" customWidth="1"/>
    <col min="10" max="16384" width="9.109375" style="13"/>
  </cols>
  <sheetData>
    <row r="1" spans="1:9" s="42" customFormat="1" ht="18" x14ac:dyDescent="0.3">
      <c r="A1" s="44" t="s">
        <v>430</v>
      </c>
      <c r="B1" s="44" t="s">
        <v>673</v>
      </c>
      <c r="C1" s="44"/>
      <c r="D1" s="44"/>
      <c r="E1" s="107"/>
      <c r="F1" s="44"/>
      <c r="G1" s="107"/>
      <c r="H1" s="44"/>
      <c r="I1" s="44"/>
    </row>
    <row r="2" spans="1:9" x14ac:dyDescent="0.3">
      <c r="A2" s="1"/>
      <c r="B2" s="1"/>
      <c r="C2" s="1"/>
      <c r="D2" s="1"/>
      <c r="E2" s="18"/>
      <c r="F2" s="171"/>
      <c r="G2" s="18"/>
      <c r="H2" s="1"/>
      <c r="I2" s="1"/>
    </row>
    <row r="3" spans="1:9" x14ac:dyDescent="0.3">
      <c r="A3" s="1"/>
      <c r="B3" s="140" t="s">
        <v>1272</v>
      </c>
      <c r="C3" s="205" t="str">
        <f>'1'!C8</f>
        <v>KAZL</v>
      </c>
      <c r="D3" s="1"/>
      <c r="E3" s="1"/>
      <c r="F3" s="1"/>
      <c r="G3" s="1"/>
      <c r="H3" s="1"/>
      <c r="I3" s="1"/>
    </row>
    <row r="4" spans="1:9" s="1" customFormat="1" ht="15" thickBot="1" x14ac:dyDescent="0.35"/>
    <row r="5" spans="1:9" x14ac:dyDescent="0.3">
      <c r="A5" s="1"/>
      <c r="B5" s="318">
        <v>1</v>
      </c>
      <c r="C5" s="319">
        <v>2</v>
      </c>
      <c r="D5" s="320">
        <v>3</v>
      </c>
      <c r="E5" s="319">
        <v>4</v>
      </c>
      <c r="F5" s="319">
        <v>5</v>
      </c>
      <c r="G5" s="319">
        <v>6</v>
      </c>
      <c r="H5" s="321">
        <v>7</v>
      </c>
      <c r="I5" s="313">
        <v>8</v>
      </c>
    </row>
    <row r="6" spans="1:9" ht="43.2" x14ac:dyDescent="0.3">
      <c r="A6" s="1" t="s">
        <v>450</v>
      </c>
      <c r="B6" s="322" t="s">
        <v>213</v>
      </c>
      <c r="C6" s="21" t="s">
        <v>28</v>
      </c>
      <c r="D6" s="22" t="s">
        <v>27</v>
      </c>
      <c r="E6" s="22" t="s">
        <v>214</v>
      </c>
      <c r="F6" s="233" t="s">
        <v>1335</v>
      </c>
      <c r="G6" s="233" t="s">
        <v>216</v>
      </c>
      <c r="H6" s="323"/>
      <c r="I6" s="314" t="s">
        <v>1325</v>
      </c>
    </row>
    <row r="7" spans="1:9" x14ac:dyDescent="0.3">
      <c r="A7" s="1" t="s">
        <v>451</v>
      </c>
      <c r="B7" s="324" t="s">
        <v>212</v>
      </c>
      <c r="C7" s="23" t="str">
        <f>Sąrašai!B8</f>
        <v>LEADER-20VVG-01</v>
      </c>
      <c r="D7" s="374" t="str">
        <f>Sąrašai!A8</f>
        <v>Ne žemės ūkio verslo pradžia</v>
      </c>
      <c r="E7" s="234">
        <f>COUNTIFS('7'!$H$7:$H$26,C7)</f>
        <v>0</v>
      </c>
      <c r="F7" s="235">
        <f>SUMIFS('7'!$F$7:$F$26,'7'!$H$7:$H$26,C7)</f>
        <v>0</v>
      </c>
      <c r="G7" s="236">
        <f t="shared" ref="G7:G16" si="0">F7/$F$21*100</f>
        <v>0</v>
      </c>
      <c r="H7" s="760">
        <v>100</v>
      </c>
      <c r="I7" s="762"/>
    </row>
    <row r="8" spans="1:9" x14ac:dyDescent="0.3">
      <c r="A8" s="1" t="s">
        <v>452</v>
      </c>
      <c r="B8" s="325" t="s">
        <v>212</v>
      </c>
      <c r="C8" s="28" t="str">
        <f>Sąrašai!B9</f>
        <v>LEADER-20VVG-02</v>
      </c>
      <c r="D8" s="375" t="str">
        <f>Sąrašai!A9</f>
        <v>Ne žemės ūkio verslo plėtra</v>
      </c>
      <c r="E8" s="147">
        <f>COUNTIFS('7'!$H$7:$H$26,C8)</f>
        <v>0</v>
      </c>
      <c r="F8" s="237">
        <f>SUMIFS('7'!$F$7:$F$26,'7'!$H$7:$H$26,C8)</f>
        <v>0</v>
      </c>
      <c r="G8" s="236">
        <f t="shared" si="0"/>
        <v>0</v>
      </c>
      <c r="H8" s="761"/>
      <c r="I8" s="763"/>
    </row>
    <row r="9" spans="1:9" x14ac:dyDescent="0.3">
      <c r="A9" s="1" t="s">
        <v>453</v>
      </c>
      <c r="B9" s="325" t="s">
        <v>212</v>
      </c>
      <c r="C9" s="28" t="str">
        <f>Sąrašai!B10</f>
        <v>LEADER-20VVG-03</v>
      </c>
      <c r="D9" s="375" t="str">
        <f>Sąrašai!A10</f>
        <v>Ne žemės ūkio verslo kūrimas ir plėtra</v>
      </c>
      <c r="E9" s="147">
        <f>COUNTIFS('7'!$H$7:$H$26,C9)</f>
        <v>1</v>
      </c>
      <c r="F9" s="237">
        <f>SUMIFS('7'!$F$7:$F$26,'7'!$H$7:$H$26,C9)</f>
        <v>560000</v>
      </c>
      <c r="G9" s="236">
        <f t="shared" si="0"/>
        <v>52.389180511599051</v>
      </c>
      <c r="H9" s="761"/>
      <c r="I9" s="763"/>
    </row>
    <row r="10" spans="1:9" ht="28.8" x14ac:dyDescent="0.3">
      <c r="A10" s="1" t="s">
        <v>454</v>
      </c>
      <c r="B10" s="325" t="s">
        <v>212</v>
      </c>
      <c r="C10" s="28" t="str">
        <f>Sąrašai!B11</f>
        <v>LEADER-20VVG-04</v>
      </c>
      <c r="D10" s="375" t="str">
        <f>Sąrašai!A11</f>
        <v>Ūkio subjektų (fizinių ir (arba) juridinių asmenų) bendradarbiavimas</v>
      </c>
      <c r="E10" s="147">
        <f>COUNTIFS('7'!$H$7:$H$26,C10)</f>
        <v>0</v>
      </c>
      <c r="F10" s="237">
        <f>SUMIFS('7'!$F$7:$F$26,'7'!$H$7:$H$26,C10)</f>
        <v>0</v>
      </c>
      <c r="G10" s="236">
        <f t="shared" si="0"/>
        <v>0</v>
      </c>
      <c r="H10" s="761"/>
      <c r="I10" s="763"/>
    </row>
    <row r="11" spans="1:9" x14ac:dyDescent="0.3">
      <c r="A11" s="1" t="s">
        <v>455</v>
      </c>
      <c r="B11" s="325" t="s">
        <v>212</v>
      </c>
      <c r="C11" s="28" t="str">
        <f>Sąrašai!B12</f>
        <v>LEADER-20VVG-05</v>
      </c>
      <c r="D11" s="375" t="str">
        <f>Sąrašai!A12</f>
        <v>Žemės ūkio verslas</v>
      </c>
      <c r="E11" s="147">
        <f>COUNTIFS('7'!$H$7:$H$26,C11)</f>
        <v>0</v>
      </c>
      <c r="F11" s="237">
        <f>SUMIFS('7'!$F$7:$F$26,'7'!$H$7:$H$26,C11)</f>
        <v>0</v>
      </c>
      <c r="G11" s="236">
        <f t="shared" si="0"/>
        <v>0</v>
      </c>
      <c r="H11" s="761"/>
      <c r="I11" s="763"/>
    </row>
    <row r="12" spans="1:9" x14ac:dyDescent="0.3">
      <c r="A12" s="1" t="s">
        <v>481</v>
      </c>
      <c r="B12" s="325" t="s">
        <v>212</v>
      </c>
      <c r="C12" s="28" t="str">
        <f>Sąrašai!B13</f>
        <v>LEADER-20VVG-06</v>
      </c>
      <c r="D12" s="375" t="str">
        <f>Sąrašai!A13</f>
        <v>Socialinis verslas</v>
      </c>
      <c r="E12" s="147">
        <f>COUNTIFS('7'!$H$7:$H$26,C12)</f>
        <v>0</v>
      </c>
      <c r="F12" s="237">
        <f>SUMIFS('7'!$F$7:$F$26,'7'!$H$7:$H$26,C12)</f>
        <v>0</v>
      </c>
      <c r="G12" s="236">
        <f t="shared" si="0"/>
        <v>0</v>
      </c>
      <c r="H12" s="761"/>
      <c r="I12" s="763"/>
    </row>
    <row r="13" spans="1:9" x14ac:dyDescent="0.3">
      <c r="A13" s="1" t="s">
        <v>482</v>
      </c>
      <c r="B13" s="325" t="s">
        <v>212</v>
      </c>
      <c r="C13" s="28" t="str">
        <f>Sąrašai!B14</f>
        <v>LEADER-20VVG-07</v>
      </c>
      <c r="D13" s="375" t="str">
        <f>Sąrašai!A14</f>
        <v>Bendruomeninis verslas</v>
      </c>
      <c r="E13" s="147">
        <f>COUNTIFS('7'!$H$7:$H$26,C13)</f>
        <v>1</v>
      </c>
      <c r="F13" s="237">
        <f>SUMIFS('7'!$F$7:$F$26,'7'!$H$7:$H$26,C13)</f>
        <v>264000</v>
      </c>
      <c r="G13" s="236">
        <f t="shared" si="0"/>
        <v>24.697756526896701</v>
      </c>
      <c r="H13" s="761"/>
      <c r="I13" s="763"/>
    </row>
    <row r="14" spans="1:9" x14ac:dyDescent="0.3">
      <c r="A14" s="1" t="s">
        <v>483</v>
      </c>
      <c r="B14" s="325" t="s">
        <v>212</v>
      </c>
      <c r="C14" s="28" t="str">
        <f>Sąrašai!B15</f>
        <v>LEADER-20VVG-08</v>
      </c>
      <c r="D14" s="375" t="str">
        <f>Sąrašai!A15</f>
        <v>Viešųjų paslaugų prieinamumo didinimas (ne pelno)</v>
      </c>
      <c r="E14" s="147">
        <f>COUNTIFS('7'!$H$7:$H$26,C14)</f>
        <v>1</v>
      </c>
      <c r="F14" s="237">
        <f>SUMIFS('7'!$F$7:$F$26,'7'!$H$7:$H$26,C14)</f>
        <v>44000</v>
      </c>
      <c r="G14" s="236">
        <f t="shared" ref="G14" si="1">F14/$F$21*100</f>
        <v>4.1162927544827834</v>
      </c>
      <c r="H14" s="761"/>
      <c r="I14" s="763"/>
    </row>
    <row r="15" spans="1:9" x14ac:dyDescent="0.3">
      <c r="A15" s="1" t="s">
        <v>484</v>
      </c>
      <c r="B15" s="325" t="s">
        <v>212</v>
      </c>
      <c r="C15" s="28" t="str">
        <f>Sąrašai!B16</f>
        <v>LEADER-20VVG-09</v>
      </c>
      <c r="D15" s="375" t="str">
        <f>Sąrašai!A16</f>
        <v>Veiklos projektai</v>
      </c>
      <c r="E15" s="147">
        <f>COUNTIFS('7'!$H$7:$H$26,C15)</f>
        <v>1</v>
      </c>
      <c r="F15" s="237">
        <f>SUMIFS('7'!$F$7:$F$26,'7'!$H$7:$H$26,C15)</f>
        <v>200923</v>
      </c>
      <c r="G15" s="236">
        <f t="shared" si="0"/>
        <v>18.79677020702146</v>
      </c>
      <c r="H15" s="761"/>
      <c r="I15" s="763"/>
    </row>
    <row r="16" spans="1:9" x14ac:dyDescent="0.3">
      <c r="A16" s="1" t="s">
        <v>485</v>
      </c>
      <c r="B16" s="326" t="s">
        <v>212</v>
      </c>
      <c r="C16" s="26" t="str">
        <f>Sąrašai!B17</f>
        <v>LEADER-20VVG-10</v>
      </c>
      <c r="D16" s="376" t="str">
        <f>Sąrašai!A17</f>
        <v>Mokymų projektai</v>
      </c>
      <c r="E16" s="166">
        <f>COUNTIFS('7'!$H$7:$H$26,C16)</f>
        <v>0</v>
      </c>
      <c r="F16" s="238">
        <f>SUMIFS('7'!$F$7:$F$26,'7'!$H$7:$H$26,C16)</f>
        <v>0</v>
      </c>
      <c r="G16" s="239">
        <f t="shared" si="0"/>
        <v>0</v>
      </c>
      <c r="H16" s="761"/>
      <c r="I16" s="763"/>
    </row>
    <row r="17" spans="1:9" x14ac:dyDescent="0.3">
      <c r="A17" s="1" t="s">
        <v>486</v>
      </c>
      <c r="B17" s="324" t="s">
        <v>215</v>
      </c>
      <c r="C17" s="23" t="str">
        <f>Sąrašai!B18</f>
        <v>LEADER-20VVG-11</v>
      </c>
      <c r="D17" s="374" t="str">
        <f>Sąrašai!A18</f>
        <v>Teritorinis VVG bendradarbiavimas</v>
      </c>
      <c r="E17" s="234">
        <f>COUNTIFS('7'!$H$7:$H$26,C17)</f>
        <v>0</v>
      </c>
      <c r="F17" s="240">
        <f>SUMIFS('7'!$F$7:$F$26,'7'!$H$7:$H$26,C17)</f>
        <v>0</v>
      </c>
      <c r="G17" s="236">
        <f>F17/$F$22*100</f>
        <v>0</v>
      </c>
      <c r="H17" s="761">
        <v>100</v>
      </c>
      <c r="I17" s="763"/>
    </row>
    <row r="18" spans="1:9" x14ac:dyDescent="0.3">
      <c r="A18" s="1" t="s">
        <v>487</v>
      </c>
      <c r="B18" s="326" t="s">
        <v>215</v>
      </c>
      <c r="C18" s="26" t="str">
        <f>Sąrašai!B19</f>
        <v>LEADER-20VVG-12</v>
      </c>
      <c r="D18" s="376" t="str">
        <f>Sąrašai!A19</f>
        <v>Tarptautinis VVG bendradarbiavimas</v>
      </c>
      <c r="E18" s="166">
        <f>COUNTIFS('7'!$H$7:$H$26,C18)</f>
        <v>1</v>
      </c>
      <c r="F18" s="241">
        <f>SUMIFS('7'!$F$7:$F$26,'7'!$H$7:$H$26,C18)</f>
        <v>20000</v>
      </c>
      <c r="G18" s="236">
        <f t="shared" ref="G18:G20" si="2">F18/$F$22*100</f>
        <v>7.4841616429231639</v>
      </c>
      <c r="H18" s="761"/>
      <c r="I18" s="763"/>
    </row>
    <row r="19" spans="1:9" x14ac:dyDescent="0.3">
      <c r="A19" s="1" t="s">
        <v>488</v>
      </c>
      <c r="B19" s="325" t="s">
        <v>215</v>
      </c>
      <c r="C19" s="28" t="s">
        <v>149</v>
      </c>
      <c r="D19" s="375" t="s">
        <v>210</v>
      </c>
      <c r="E19" s="147">
        <f>COUNTIFS('7'!$H$7:$H$26,C19)</f>
        <v>0</v>
      </c>
      <c r="F19" s="242">
        <v>242231</v>
      </c>
      <c r="G19" s="236">
        <f t="shared" si="2"/>
        <v>90.644797946346046</v>
      </c>
      <c r="H19" s="761"/>
      <c r="I19" s="763"/>
    </row>
    <row r="20" spans="1:9" x14ac:dyDescent="0.3">
      <c r="A20" s="1" t="s">
        <v>489</v>
      </c>
      <c r="B20" s="325" t="s">
        <v>215</v>
      </c>
      <c r="C20" s="28" t="s">
        <v>149</v>
      </c>
      <c r="D20" s="375" t="s">
        <v>211</v>
      </c>
      <c r="E20" s="147">
        <f>COUNTIFS('7'!$H$7:$H$26,C20)</f>
        <v>0</v>
      </c>
      <c r="F20" s="242">
        <v>5000</v>
      </c>
      <c r="G20" s="236">
        <f t="shared" si="2"/>
        <v>1.871040410730791</v>
      </c>
      <c r="H20" s="761"/>
      <c r="I20" s="764"/>
    </row>
    <row r="21" spans="1:9" x14ac:dyDescent="0.3">
      <c r="A21" s="1" t="s">
        <v>490</v>
      </c>
      <c r="B21" s="324" t="s">
        <v>217</v>
      </c>
      <c r="C21" s="23"/>
      <c r="D21" s="243"/>
      <c r="E21" s="24"/>
      <c r="F21" s="235">
        <f>SUM(F7:F16)</f>
        <v>1068923</v>
      </c>
      <c r="G21" s="244">
        <f>F21/$F$23*100</f>
        <v>79.999985031665517</v>
      </c>
      <c r="H21" s="761">
        <v>100</v>
      </c>
      <c r="I21" s="315" t="str">
        <f>IF((F21/$F$23)&lt;0.8,"Vietos projektų įgyvendinimo išlaidos turi sudaryti 80 proc. Tikslinti 10 lapo 10.27 punktą.","Gerai")</f>
        <v>Vietos projektų įgyvendinimo išlaidos turi sudaryti 80 proc. Tikslinti 10 lapo 10.27 punktą.</v>
      </c>
    </row>
    <row r="22" spans="1:9" x14ac:dyDescent="0.3">
      <c r="A22" s="1" t="s">
        <v>491</v>
      </c>
      <c r="B22" s="326" t="s">
        <v>220</v>
      </c>
      <c r="C22" s="26"/>
      <c r="D22" s="245"/>
      <c r="E22" s="246"/>
      <c r="F22" s="238">
        <f>SUM(F17:F20)</f>
        <v>267231</v>
      </c>
      <c r="G22" s="239">
        <f>F22/$F$23*100</f>
        <v>20.00001496833449</v>
      </c>
      <c r="H22" s="761"/>
      <c r="I22" s="316" t="str">
        <f>IF((F22/$F$23)&gt;0.2,"VPS administravimo išlaidos turi sudaryti 20 proc. Tikslinti 16.13 ir 16.14 punktus.","Gerai")</f>
        <v>VPS administravimo išlaidos turi sudaryti 20 proc. Tikslinti 16.13 ir 16.14 punktus.</v>
      </c>
    </row>
    <row r="23" spans="1:9" ht="15" thickBot="1" x14ac:dyDescent="0.35">
      <c r="A23" s="1" t="s">
        <v>1703</v>
      </c>
      <c r="B23" s="327" t="s">
        <v>160</v>
      </c>
      <c r="C23" s="328"/>
      <c r="D23" s="329"/>
      <c r="E23" s="330"/>
      <c r="F23" s="331">
        <f>SUM(F21:F22)</f>
        <v>1336154</v>
      </c>
      <c r="G23" s="332">
        <f>SUM(G21:G22)</f>
        <v>100</v>
      </c>
      <c r="H23" s="333">
        <v>100</v>
      </c>
      <c r="I23" s="317"/>
    </row>
    <row r="26" spans="1:9" x14ac:dyDescent="0.3">
      <c r="C26" s="1">
        <v>1</v>
      </c>
      <c r="D26" s="311" t="s">
        <v>1352</v>
      </c>
    </row>
    <row r="27" spans="1:9" x14ac:dyDescent="0.3">
      <c r="C27" s="1">
        <v>2</v>
      </c>
      <c r="D27" s="312" t="s">
        <v>1705</v>
      </c>
    </row>
    <row r="28" spans="1:9" ht="28.8" x14ac:dyDescent="0.3">
      <c r="C28" s="1">
        <v>3</v>
      </c>
      <c r="D28" s="312" t="s">
        <v>1336</v>
      </c>
    </row>
    <row r="29" spans="1:9" ht="57.6" x14ac:dyDescent="0.3">
      <c r="C29" s="1">
        <v>4</v>
      </c>
      <c r="D29" s="335" t="s">
        <v>1337</v>
      </c>
    </row>
    <row r="30" spans="1:9" ht="57.6" x14ac:dyDescent="0.3">
      <c r="C30" s="1">
        <v>5</v>
      </c>
      <c r="D30" s="312" t="s">
        <v>1338</v>
      </c>
    </row>
  </sheetData>
  <sheetProtection algorithmName="SHA-512" hashValue="fqzKhJjEZR0+TRQ2NNTT8Lh8zzYl/ANQAm4ZCr0m0O1Ehp65Zwyy/r5TFXVA/N2wv3NwCFhk/+GAEyMeQNwcfQ==" saltValue="bGLeFMnZ1T35iC5TX8bjSg==" spinCount="100000" sheet="1" objects="1" scenarios="1"/>
  <mergeCells count="4">
    <mergeCell ref="H7:H16"/>
    <mergeCell ref="H17:H20"/>
    <mergeCell ref="H21:H22"/>
    <mergeCell ref="I7:I20"/>
  </mergeCells>
  <phoneticPr fontId="8" type="noConversion"/>
  <dataValidations count="1">
    <dataValidation type="decimal" allowBlank="1" showInputMessage="1" showErrorMessage="1" prompt="Įveskite skaičių be tarpų" sqref="F19:F20" xr:uid="{5D07F328-314F-4824-8F41-7F39360D9662}">
      <formula1>0</formula1>
      <formula2>2000000</formula2>
    </dataValidation>
  </dataValidations>
  <pageMargins left="0.7" right="0.7" top="0.75" bottom="0.75" header="0.3" footer="0.3"/>
  <pageSetup paperSize="9" scale="71"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51C37-B90C-4325-95A6-FD15ED9CBA07}">
  <dimension ref="A1:K23"/>
  <sheetViews>
    <sheetView tabSelected="1" zoomScaleNormal="100" workbookViewId="0">
      <selection activeCell="H21" sqref="H21"/>
    </sheetView>
  </sheetViews>
  <sheetFormatPr defaultColWidth="9.109375" defaultRowHeight="14.4" x14ac:dyDescent="0.3"/>
  <cols>
    <col min="1" max="1" width="8.6640625" style="81" customWidth="1"/>
    <col min="2" max="2" width="65.6640625" style="10" customWidth="1"/>
    <col min="3" max="3" width="15.6640625" style="10" customWidth="1"/>
    <col min="4" max="9" width="12.6640625" style="10" customWidth="1"/>
    <col min="10" max="10" width="15.6640625" style="10" customWidth="1"/>
    <col min="11" max="11" width="46.109375" style="10" customWidth="1"/>
    <col min="12" max="16384" width="9.109375" style="10"/>
  </cols>
  <sheetData>
    <row r="1" spans="1:11" s="80" customFormat="1" ht="18" x14ac:dyDescent="0.35">
      <c r="A1" s="83" t="s">
        <v>637</v>
      </c>
      <c r="B1" s="83" t="s">
        <v>431</v>
      </c>
      <c r="C1" s="83"/>
      <c r="D1" s="83"/>
      <c r="E1" s="83"/>
      <c r="F1" s="83"/>
      <c r="G1" s="83"/>
      <c r="H1" s="83"/>
      <c r="I1" s="83"/>
      <c r="J1" s="83"/>
      <c r="K1" s="83"/>
    </row>
    <row r="2" spans="1:11" x14ac:dyDescent="0.3">
      <c r="A2" s="84"/>
      <c r="B2"/>
      <c r="C2"/>
      <c r="D2"/>
      <c r="E2"/>
      <c r="F2"/>
      <c r="G2"/>
      <c r="H2"/>
      <c r="I2"/>
      <c r="J2"/>
      <c r="K2"/>
    </row>
    <row r="3" spans="1:11" s="13" customFormat="1" x14ac:dyDescent="0.3">
      <c r="A3" s="1"/>
      <c r="B3" s="140" t="s">
        <v>1272</v>
      </c>
      <c r="C3" s="205" t="str">
        <f>'1'!C8</f>
        <v>KAZL</v>
      </c>
      <c r="D3" s="1"/>
      <c r="E3" s="1"/>
      <c r="F3" s="1"/>
      <c r="G3" s="1"/>
      <c r="H3" s="1"/>
      <c r="I3" s="1"/>
      <c r="J3" s="1"/>
      <c r="K3" s="1"/>
    </row>
    <row r="4" spans="1:11" customFormat="1" ht="15" thickBot="1" x14ac:dyDescent="0.35"/>
    <row r="5" spans="1:11" x14ac:dyDescent="0.3">
      <c r="A5" s="84"/>
      <c r="B5" s="294">
        <v>1</v>
      </c>
      <c r="C5" s="295">
        <v>2</v>
      </c>
      <c r="D5" s="296">
        <v>3</v>
      </c>
      <c r="E5" s="270">
        <v>4</v>
      </c>
      <c r="F5" s="270">
        <v>5</v>
      </c>
      <c r="G5" s="270">
        <v>6</v>
      </c>
      <c r="H5" s="270">
        <v>7</v>
      </c>
      <c r="I5" s="271">
        <v>8</v>
      </c>
      <c r="J5" s="286">
        <v>9</v>
      </c>
      <c r="K5" s="196">
        <v>10</v>
      </c>
    </row>
    <row r="6" spans="1:11" s="81" customFormat="1" ht="43.2" x14ac:dyDescent="0.3">
      <c r="A6" s="84" t="s">
        <v>492</v>
      </c>
      <c r="B6" s="297" t="s">
        <v>213</v>
      </c>
      <c r="C6" s="85" t="s">
        <v>1296</v>
      </c>
      <c r="D6" s="86" t="s">
        <v>100</v>
      </c>
      <c r="E6" s="85" t="s">
        <v>101</v>
      </c>
      <c r="F6" s="85" t="s">
        <v>102</v>
      </c>
      <c r="G6" s="85" t="s">
        <v>103</v>
      </c>
      <c r="H6" s="85" t="s">
        <v>104</v>
      </c>
      <c r="I6" s="298" t="s">
        <v>105</v>
      </c>
      <c r="J6" s="287" t="s">
        <v>1271</v>
      </c>
      <c r="K6" s="202" t="s">
        <v>1104</v>
      </c>
    </row>
    <row r="7" spans="1:11" x14ac:dyDescent="0.3">
      <c r="A7" s="84" t="s">
        <v>493</v>
      </c>
      <c r="B7" s="299" t="s">
        <v>448</v>
      </c>
      <c r="C7" s="5"/>
      <c r="D7" s="765"/>
      <c r="E7" s="765"/>
      <c r="F7" s="765"/>
      <c r="G7" s="765"/>
      <c r="H7" s="765"/>
      <c r="I7" s="766"/>
      <c r="J7" s="288"/>
      <c r="K7" s="195"/>
    </row>
    <row r="8" spans="1:11" x14ac:dyDescent="0.3">
      <c r="A8" s="84" t="s">
        <v>494</v>
      </c>
      <c r="B8" s="300" t="s">
        <v>212</v>
      </c>
      <c r="C8" s="261">
        <f>'16'!F21</f>
        <v>1068923</v>
      </c>
      <c r="D8" s="213">
        <f>SUM('15'!G28:I28)</f>
        <v>0</v>
      </c>
      <c r="E8" s="213">
        <f>SUM('15'!J28:M28)</f>
        <v>360923</v>
      </c>
      <c r="F8" s="213">
        <f>SUM('15'!N28:Q28)</f>
        <v>290000</v>
      </c>
      <c r="G8" s="213">
        <f>SUM('15'!R28:U28)</f>
        <v>268000</v>
      </c>
      <c r="H8" s="213">
        <f>SUM('15'!V28:Y28)</f>
        <v>150000</v>
      </c>
      <c r="I8" s="301">
        <f>SUM('15'!Z28:AD28)</f>
        <v>0</v>
      </c>
      <c r="J8" s="289">
        <f>SUM(D8:I8)</f>
        <v>1068923</v>
      </c>
      <c r="K8" s="195" t="str">
        <f>IF(C8=J8,"Gerai","Nesutampa sumos (2 ir 9 stulpeliai). Taisyti 15 lape.")</f>
        <v>Gerai</v>
      </c>
    </row>
    <row r="9" spans="1:11" x14ac:dyDescent="0.3">
      <c r="A9" s="84" t="s">
        <v>495</v>
      </c>
      <c r="B9" s="302" t="s">
        <v>432</v>
      </c>
      <c r="C9" s="261">
        <f>'16'!F22-C10</f>
        <v>247231</v>
      </c>
      <c r="D9" s="213">
        <f>$C9*D14/100</f>
        <v>0</v>
      </c>
      <c r="E9" s="213">
        <f t="shared" ref="E9:I9" si="0">$C9*E14/100</f>
        <v>0</v>
      </c>
      <c r="F9" s="213">
        <f t="shared" si="0"/>
        <v>0</v>
      </c>
      <c r="G9" s="213">
        <f t="shared" si="0"/>
        <v>0</v>
      </c>
      <c r="H9" s="213">
        <f t="shared" si="0"/>
        <v>0</v>
      </c>
      <c r="I9" s="301">
        <f t="shared" si="0"/>
        <v>0</v>
      </c>
      <c r="J9" s="289"/>
      <c r="K9" s="195"/>
    </row>
    <row r="10" spans="1:11" x14ac:dyDescent="0.3">
      <c r="A10" s="84" t="s">
        <v>496</v>
      </c>
      <c r="B10" s="302" t="s">
        <v>1644</v>
      </c>
      <c r="C10" s="261">
        <f>'7'!F28</f>
        <v>20000</v>
      </c>
      <c r="D10" s="213">
        <f>$C10*D15/100</f>
        <v>0</v>
      </c>
      <c r="E10" s="213">
        <f t="shared" ref="E10:I10" si="1">$C10*E15/100</f>
        <v>0</v>
      </c>
      <c r="F10" s="213">
        <f t="shared" si="1"/>
        <v>0</v>
      </c>
      <c r="G10" s="213">
        <f t="shared" si="1"/>
        <v>0</v>
      </c>
      <c r="H10" s="213">
        <f t="shared" si="1"/>
        <v>0</v>
      </c>
      <c r="I10" s="301">
        <f t="shared" si="1"/>
        <v>0</v>
      </c>
      <c r="J10" s="289"/>
      <c r="K10" s="195"/>
    </row>
    <row r="11" spans="1:11" s="82" customFormat="1" x14ac:dyDescent="0.3">
      <c r="A11" s="84" t="s">
        <v>497</v>
      </c>
      <c r="B11" s="303" t="s">
        <v>160</v>
      </c>
      <c r="C11" s="87">
        <f>SUM(C8:C10)</f>
        <v>1336154</v>
      </c>
      <c r="D11" s="87">
        <f>SUM(D8:D10)</f>
        <v>0</v>
      </c>
      <c r="E11" s="87">
        <f t="shared" ref="E11:I11" si="2">SUM(E8:E10)</f>
        <v>360923</v>
      </c>
      <c r="F11" s="87">
        <f t="shared" si="2"/>
        <v>290000</v>
      </c>
      <c r="G11" s="87">
        <f t="shared" si="2"/>
        <v>268000</v>
      </c>
      <c r="H11" s="87">
        <f t="shared" si="2"/>
        <v>150000</v>
      </c>
      <c r="I11" s="304">
        <f t="shared" si="2"/>
        <v>0</v>
      </c>
      <c r="J11" s="290"/>
      <c r="K11" s="214"/>
    </row>
    <row r="12" spans="1:11" x14ac:dyDescent="0.3">
      <c r="A12" s="84" t="s">
        <v>645</v>
      </c>
      <c r="B12" s="305" t="s">
        <v>449</v>
      </c>
      <c r="C12" s="7"/>
      <c r="D12" s="765"/>
      <c r="E12" s="765"/>
      <c r="F12" s="765"/>
      <c r="G12" s="765"/>
      <c r="H12" s="765"/>
      <c r="I12" s="766"/>
      <c r="J12" s="290"/>
      <c r="K12" s="214"/>
    </row>
    <row r="13" spans="1:11" x14ac:dyDescent="0.3">
      <c r="A13" s="84" t="s">
        <v>646</v>
      </c>
      <c r="B13" s="300" t="s">
        <v>212</v>
      </c>
      <c r="C13" s="262">
        <f>SUM(D13:I13)</f>
        <v>100</v>
      </c>
      <c r="D13" s="212">
        <f>D8/$C$8*100</f>
        <v>0</v>
      </c>
      <c r="E13" s="212">
        <f t="shared" ref="E13:I13" si="3">E8/$C$8*100</f>
        <v>33.765107496049765</v>
      </c>
      <c r="F13" s="212">
        <f t="shared" si="3"/>
        <v>27.1301113363638</v>
      </c>
      <c r="G13" s="212">
        <f t="shared" si="3"/>
        <v>25.071964959122404</v>
      </c>
      <c r="H13" s="212">
        <f t="shared" si="3"/>
        <v>14.032816208464032</v>
      </c>
      <c r="I13" s="306">
        <f t="shared" si="3"/>
        <v>0</v>
      </c>
      <c r="J13" s="289">
        <f t="shared" ref="J13" si="4">SUM(D13:I13)</f>
        <v>100</v>
      </c>
      <c r="K13" s="195" t="str">
        <f>IF(C13=100,"Gerai","3-8 stulpelių suma turi būti 100")</f>
        <v>Gerai</v>
      </c>
    </row>
    <row r="14" spans="1:11" x14ac:dyDescent="0.3">
      <c r="A14" s="84" t="s">
        <v>647</v>
      </c>
      <c r="B14" s="302" t="s">
        <v>432</v>
      </c>
      <c r="C14" s="262">
        <f>SUM(D14:I14)</f>
        <v>0</v>
      </c>
      <c r="D14" s="215"/>
      <c r="E14" s="215"/>
      <c r="F14" s="215"/>
      <c r="G14" s="215"/>
      <c r="H14" s="215"/>
      <c r="I14" s="307"/>
      <c r="J14" s="289">
        <f t="shared" ref="J14:J15" si="5">SUM(D14:I14)</f>
        <v>0</v>
      </c>
      <c r="K14" s="195" t="str">
        <f>IF(C14=100,"Gerai","3-8 stulpelių suma turi būti 100")</f>
        <v>3-8 stulpelių suma turi būti 100</v>
      </c>
    </row>
    <row r="15" spans="1:11" x14ac:dyDescent="0.3">
      <c r="A15" s="84" t="s">
        <v>648</v>
      </c>
      <c r="B15" s="302" t="s">
        <v>1644</v>
      </c>
      <c r="C15" s="262">
        <f>SUM(D15:I15)</f>
        <v>0</v>
      </c>
      <c r="D15" s="215"/>
      <c r="E15" s="215"/>
      <c r="F15" s="215"/>
      <c r="G15" s="215"/>
      <c r="H15" s="215"/>
      <c r="I15" s="307"/>
      <c r="J15" s="289">
        <f t="shared" si="5"/>
        <v>0</v>
      </c>
      <c r="K15" s="195" t="str">
        <f>IF(C15=100,"Gerai","3-8 stulpelių suma turi būti 100")</f>
        <v>3-8 stulpelių suma turi būti 100</v>
      </c>
    </row>
    <row r="16" spans="1:11" s="82" customFormat="1" ht="15" thickBot="1" x14ac:dyDescent="0.35">
      <c r="A16" s="193" t="s">
        <v>1198</v>
      </c>
      <c r="B16" s="308" t="s">
        <v>160</v>
      </c>
      <c r="C16" s="309">
        <f>SUM(D16:I16)</f>
        <v>79.999985031665517</v>
      </c>
      <c r="D16" s="309">
        <f>D11/$C$11*100</f>
        <v>0</v>
      </c>
      <c r="E16" s="309">
        <f t="shared" ref="E16:I16" si="6">E11/$C$11*100</f>
        <v>27.012080942765582</v>
      </c>
      <c r="F16" s="309">
        <f t="shared" si="6"/>
        <v>21.704085008165226</v>
      </c>
      <c r="G16" s="309">
        <f t="shared" si="6"/>
        <v>20.057568214442348</v>
      </c>
      <c r="H16" s="309">
        <f t="shared" si="6"/>
        <v>11.226250866292359</v>
      </c>
      <c r="I16" s="310">
        <f t="shared" si="6"/>
        <v>0</v>
      </c>
      <c r="J16" s="290"/>
      <c r="K16" s="214"/>
    </row>
    <row r="17" spans="1:11" x14ac:dyDescent="0.3">
      <c r="A17" s="193" t="s">
        <v>1332</v>
      </c>
      <c r="B17" s="291" t="s">
        <v>1104</v>
      </c>
      <c r="C17" s="292"/>
      <c r="D17" s="293" t="str">
        <f>IF(D14&gt;D13,"Per didelės adm. išlaidos","Gerai")</f>
        <v>Gerai</v>
      </c>
      <c r="E17" s="293" t="str">
        <f t="shared" ref="E17:I17" si="7">IF(E14&gt;E13,"Per didelės adm. išlaidos","Gerai")</f>
        <v>Gerai</v>
      </c>
      <c r="F17" s="293" t="str">
        <f t="shared" si="7"/>
        <v>Gerai</v>
      </c>
      <c r="G17" s="293" t="str">
        <f t="shared" si="7"/>
        <v>Gerai</v>
      </c>
      <c r="H17" s="293" t="str">
        <f t="shared" si="7"/>
        <v>Gerai</v>
      </c>
      <c r="I17" s="293" t="str">
        <f t="shared" si="7"/>
        <v>Gerai</v>
      </c>
      <c r="J17" s="214"/>
      <c r="K17" s="214"/>
    </row>
    <row r="19" spans="1:11" customFormat="1" x14ac:dyDescent="0.3"/>
    <row r="20" spans="1:11" x14ac:dyDescent="0.3">
      <c r="A20" s="193">
        <v>1</v>
      </c>
      <c r="B20" s="311" t="s">
        <v>1351</v>
      </c>
    </row>
    <row r="21" spans="1:11" ht="28.8" x14ac:dyDescent="0.3">
      <c r="A21" s="193">
        <v>2</v>
      </c>
      <c r="B21" s="312" t="s">
        <v>1333</v>
      </c>
    </row>
    <row r="22" spans="1:11" ht="100.8" x14ac:dyDescent="0.3">
      <c r="A22" s="193">
        <v>3</v>
      </c>
      <c r="B22" s="312" t="s">
        <v>1637</v>
      </c>
    </row>
    <row r="23" spans="1:11" ht="115.2" x14ac:dyDescent="0.3">
      <c r="A23" s="193">
        <v>4</v>
      </c>
      <c r="B23" s="312" t="s">
        <v>1334</v>
      </c>
    </row>
  </sheetData>
  <sheetProtection algorithmName="SHA-512" hashValue="cVspHALarBjR9tG2KOr+N6O5Qu2REtCtzTPvB63Xie1MH2KS7mJT+MG+m37YvzAL8AgpKk5rtQ37M11YJ5+R9Q==" saltValue="de3IAox8Y4dDaGTq2OwgBg==" spinCount="100000" sheet="1" objects="1" scenarios="1"/>
  <mergeCells count="2">
    <mergeCell ref="D7:I7"/>
    <mergeCell ref="D12:I12"/>
  </mergeCells>
  <phoneticPr fontId="8" type="noConversion"/>
  <dataValidations count="2">
    <dataValidation type="decimal" allowBlank="1" showInputMessage="1" showErrorMessage="1" prompt="Įveskite skaičių be tarpų." sqref="D9:I10" xr:uid="{C84331C1-CF18-4617-B920-6402449A23DC}">
      <formula1>0</formula1>
      <formula2>2000000</formula2>
    </dataValidation>
    <dataValidation type="decimal" allowBlank="1" showInputMessage="1" showErrorMessage="1" prompt="Įveskite skaičių nuo 0 iki 100." sqref="D14:I15" xr:uid="{71667F23-AB6E-40A1-B837-0B13B2E4F6AB}">
      <formula1>0</formula1>
      <formula2>100</formula2>
    </dataValidation>
  </dataValidations>
  <pageMargins left="0.7" right="0.7" top="0.75" bottom="0.75" header="0.3" footer="0.3"/>
  <pageSetup paperSize="9" scale="78" orientation="landscape" horizontalDpi="4294967293" verticalDpi="0" r:id="rId1"/>
  <colBreaks count="1" manualBreakCount="1">
    <brk id="9" max="1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380-D611-4F19-B692-6C9335EAED63}">
  <dimension ref="A1:E29"/>
  <sheetViews>
    <sheetView topLeftCell="A7" zoomScaleNormal="100" workbookViewId="0">
      <selection activeCell="G22" sqref="G22"/>
    </sheetView>
  </sheetViews>
  <sheetFormatPr defaultColWidth="9.109375" defaultRowHeight="14.4" x14ac:dyDescent="0.3"/>
  <cols>
    <col min="1" max="1" width="9.109375" style="10"/>
    <col min="2" max="2" width="50.6640625" style="10" customWidth="1"/>
    <col min="3" max="4" width="12.6640625" style="95" customWidth="1"/>
    <col min="5" max="5" width="35" style="220" customWidth="1"/>
    <col min="6" max="16384" width="9.109375" style="10"/>
  </cols>
  <sheetData>
    <row r="1" spans="1:5" s="51" customFormat="1" ht="18" x14ac:dyDescent="0.35">
      <c r="A1" s="39" t="s">
        <v>662</v>
      </c>
      <c r="B1" s="39" t="s">
        <v>674</v>
      </c>
      <c r="C1" s="203"/>
      <c r="D1" s="203"/>
      <c r="E1" s="217"/>
    </row>
    <row r="2" spans="1:5" x14ac:dyDescent="0.3">
      <c r="A2"/>
      <c r="B2"/>
      <c r="C2" s="168"/>
      <c r="D2" s="168"/>
      <c r="E2" s="218"/>
    </row>
    <row r="3" spans="1:5" s="13" customFormat="1" x14ac:dyDescent="0.3">
      <c r="A3" s="1"/>
      <c r="B3" s="140" t="s">
        <v>1272</v>
      </c>
      <c r="C3" s="205" t="str">
        <f>'1'!C8</f>
        <v>KAZL</v>
      </c>
      <c r="D3" s="1"/>
      <c r="E3" s="193"/>
    </row>
    <row r="4" spans="1:5" customFormat="1" ht="15" thickBot="1" x14ac:dyDescent="0.35">
      <c r="E4" s="84"/>
    </row>
    <row r="5" spans="1:5" customFormat="1" x14ac:dyDescent="0.3">
      <c r="B5" s="269">
        <v>1</v>
      </c>
      <c r="C5" s="270">
        <v>2</v>
      </c>
      <c r="D5" s="271">
        <v>3</v>
      </c>
      <c r="E5" s="167">
        <v>4</v>
      </c>
    </row>
    <row r="6" spans="1:5" x14ac:dyDescent="0.3">
      <c r="A6" t="s">
        <v>663</v>
      </c>
      <c r="B6" s="272" t="s">
        <v>1121</v>
      </c>
      <c r="C6" s="204">
        <v>12</v>
      </c>
      <c r="D6" s="273" t="s">
        <v>1331</v>
      </c>
      <c r="E6" s="263"/>
    </row>
    <row r="7" spans="1:5" x14ac:dyDescent="0.3">
      <c r="A7" t="s">
        <v>664</v>
      </c>
      <c r="B7" s="274" t="s">
        <v>675</v>
      </c>
      <c r="C7" s="168"/>
      <c r="D7" s="275"/>
      <c r="E7" s="218"/>
    </row>
    <row r="8" spans="1:5" s="12" customFormat="1" ht="28.8" x14ac:dyDescent="0.3">
      <c r="A8" t="s">
        <v>665</v>
      </c>
      <c r="B8" s="276" t="s">
        <v>687</v>
      </c>
      <c r="C8" s="221" t="s">
        <v>676</v>
      </c>
      <c r="D8" s="277" t="s">
        <v>677</v>
      </c>
      <c r="E8" s="264" t="s">
        <v>1104</v>
      </c>
    </row>
    <row r="9" spans="1:5" x14ac:dyDescent="0.3">
      <c r="A9" t="s">
        <v>666</v>
      </c>
      <c r="B9" s="278" t="s">
        <v>1098</v>
      </c>
      <c r="C9" s="222">
        <v>2</v>
      </c>
      <c r="D9" s="279">
        <f>C9/$C$13*100</f>
        <v>16.666666666666664</v>
      </c>
      <c r="E9" s="265"/>
    </row>
    <row r="10" spans="1:5" x14ac:dyDescent="0.3">
      <c r="A10" t="s">
        <v>667</v>
      </c>
      <c r="B10" s="278" t="s">
        <v>1099</v>
      </c>
      <c r="C10" s="222">
        <v>5</v>
      </c>
      <c r="D10" s="279">
        <f t="shared" ref="D10:D12" si="0">C10/$C$13*100</f>
        <v>41.666666666666671</v>
      </c>
      <c r="E10" s="266"/>
    </row>
    <row r="11" spans="1:5" x14ac:dyDescent="0.3">
      <c r="A11" t="s">
        <v>668</v>
      </c>
      <c r="B11" s="278" t="s">
        <v>1100</v>
      </c>
      <c r="C11" s="222">
        <v>5</v>
      </c>
      <c r="D11" s="279">
        <f t="shared" si="0"/>
        <v>41.666666666666671</v>
      </c>
      <c r="E11" s="266"/>
    </row>
    <row r="12" spans="1:5" x14ac:dyDescent="0.3">
      <c r="A12" t="s">
        <v>669</v>
      </c>
      <c r="B12" s="278" t="s">
        <v>686</v>
      </c>
      <c r="C12" s="222">
        <v>0</v>
      </c>
      <c r="D12" s="279">
        <f t="shared" si="0"/>
        <v>0</v>
      </c>
      <c r="E12" s="267"/>
    </row>
    <row r="13" spans="1:5" x14ac:dyDescent="0.3">
      <c r="A13" t="s">
        <v>670</v>
      </c>
      <c r="B13" s="280" t="s">
        <v>678</v>
      </c>
      <c r="C13" s="119">
        <f>SUM(C9:C12)</f>
        <v>12</v>
      </c>
      <c r="D13" s="281">
        <f>SUM(D9:D12)</f>
        <v>100</v>
      </c>
      <c r="E13" s="267" t="str">
        <f>IF($C$6=C13,"Gerai","Klaida, nesutampa skaičius iš viso")</f>
        <v>Gerai</v>
      </c>
    </row>
    <row r="14" spans="1:5" x14ac:dyDescent="0.3">
      <c r="A14" t="s">
        <v>671</v>
      </c>
      <c r="B14" s="274" t="s">
        <v>679</v>
      </c>
      <c r="C14" s="168"/>
      <c r="D14" s="275"/>
      <c r="E14" s="218"/>
    </row>
    <row r="15" spans="1:5" s="12" customFormat="1" ht="28.8" x14ac:dyDescent="0.3">
      <c r="A15" t="s">
        <v>1090</v>
      </c>
      <c r="B15" s="276" t="s">
        <v>680</v>
      </c>
      <c r="C15" s="221" t="s">
        <v>676</v>
      </c>
      <c r="D15" s="277" t="s">
        <v>677</v>
      </c>
      <c r="E15" s="268" t="s">
        <v>1104</v>
      </c>
    </row>
    <row r="16" spans="1:5" x14ac:dyDescent="0.3">
      <c r="A16" t="s">
        <v>1091</v>
      </c>
      <c r="B16" s="278" t="s">
        <v>681</v>
      </c>
      <c r="C16" s="222">
        <v>6</v>
      </c>
      <c r="D16" s="279">
        <f>C16/$C$18*100</f>
        <v>50</v>
      </c>
      <c r="E16" s="265"/>
    </row>
    <row r="17" spans="1:5" x14ac:dyDescent="0.3">
      <c r="A17" t="s">
        <v>1092</v>
      </c>
      <c r="B17" s="278" t="s">
        <v>682</v>
      </c>
      <c r="C17" s="222">
        <v>6</v>
      </c>
      <c r="D17" s="279">
        <f>C17/$C$18*100</f>
        <v>50</v>
      </c>
      <c r="E17" s="267"/>
    </row>
    <row r="18" spans="1:5" x14ac:dyDescent="0.3">
      <c r="A18" t="s">
        <v>1093</v>
      </c>
      <c r="B18" s="280" t="s">
        <v>678</v>
      </c>
      <c r="C18" s="119">
        <f>SUM(C16:C17)</f>
        <v>12</v>
      </c>
      <c r="D18" s="282">
        <f>SUM(D16:D17)</f>
        <v>100</v>
      </c>
      <c r="E18" s="267" t="str">
        <f>IF($C$6=C18,"Gerai","Klaida, nesutampa skaičius iš viso")</f>
        <v>Gerai</v>
      </c>
    </row>
    <row r="19" spans="1:5" x14ac:dyDescent="0.3">
      <c r="A19" t="s">
        <v>1094</v>
      </c>
      <c r="B19" s="274" t="s">
        <v>683</v>
      </c>
      <c r="C19" s="168"/>
      <c r="D19" s="275"/>
      <c r="E19" s="218"/>
    </row>
    <row r="20" spans="1:5" s="52" customFormat="1" ht="28.8" x14ac:dyDescent="0.3">
      <c r="A20" t="s">
        <v>1095</v>
      </c>
      <c r="B20" s="276" t="s">
        <v>684</v>
      </c>
      <c r="C20" s="221" t="s">
        <v>676</v>
      </c>
      <c r="D20" s="277" t="s">
        <v>677</v>
      </c>
      <c r="E20" s="268" t="s">
        <v>1104</v>
      </c>
    </row>
    <row r="21" spans="1:5" x14ac:dyDescent="0.3">
      <c r="A21" t="s">
        <v>1096</v>
      </c>
      <c r="B21" s="278" t="s">
        <v>1101</v>
      </c>
      <c r="C21" s="222">
        <v>2</v>
      </c>
      <c r="D21" s="279">
        <f>C21/$C$24*100</f>
        <v>16.666666666666664</v>
      </c>
      <c r="E21" s="265"/>
    </row>
    <row r="22" spans="1:5" x14ac:dyDescent="0.3">
      <c r="A22" t="s">
        <v>1103</v>
      </c>
      <c r="B22" s="278" t="s">
        <v>1102</v>
      </c>
      <c r="C22" s="222">
        <v>1</v>
      </c>
      <c r="D22" s="279">
        <f>C22/$C$24*100</f>
        <v>8.3333333333333321</v>
      </c>
      <c r="E22" s="266"/>
    </row>
    <row r="23" spans="1:5" x14ac:dyDescent="0.3">
      <c r="A23" t="s">
        <v>1119</v>
      </c>
      <c r="B23" s="278" t="s">
        <v>685</v>
      </c>
      <c r="C23" s="222">
        <v>9</v>
      </c>
      <c r="D23" s="279">
        <f>C23/$C$24*100</f>
        <v>75</v>
      </c>
      <c r="E23" s="267"/>
    </row>
    <row r="24" spans="1:5" ht="15" thickBot="1" x14ac:dyDescent="0.35">
      <c r="A24" t="s">
        <v>1120</v>
      </c>
      <c r="B24" s="283" t="s">
        <v>678</v>
      </c>
      <c r="C24" s="284">
        <f>SUM(C21:C23)</f>
        <v>12</v>
      </c>
      <c r="D24" s="285">
        <f>SUM(D21:D23)</f>
        <v>100</v>
      </c>
      <c r="E24" s="267" t="str">
        <f>IF($C$6=C24,"Gerai","Klaida, nesutampa skaičius iš viso")</f>
        <v>Gerai</v>
      </c>
    </row>
    <row r="27" spans="1:5" x14ac:dyDescent="0.3">
      <c r="A27" s="1">
        <v>1</v>
      </c>
      <c r="B27" s="360" t="s">
        <v>1350</v>
      </c>
    </row>
    <row r="28" spans="1:5" ht="43.2" x14ac:dyDescent="0.3">
      <c r="A28" s="1">
        <v>2</v>
      </c>
      <c r="B28" s="335" t="s">
        <v>1329</v>
      </c>
    </row>
    <row r="29" spans="1:5" ht="43.2" x14ac:dyDescent="0.3">
      <c r="A29" s="1">
        <v>3</v>
      </c>
      <c r="B29" s="335" t="s">
        <v>1330</v>
      </c>
    </row>
  </sheetData>
  <sheetProtection algorithmName="SHA-512" hashValue="7YP0Y7bbzUhTCbFG0i6iuBAGx66kI4qvqOaKTdSxdzb3w1Wda44r6YgBRJASABe6BzRDT6qUtik+ok7evq6xXA==" saltValue="RVsQN7/dNxpnaTRD36QG4A==" spinCount="100000" sheet="1" objects="1" scenarios="1"/>
  <phoneticPr fontId="8" type="noConversion"/>
  <dataValidations count="1">
    <dataValidation type="whole" allowBlank="1" showInputMessage="1" showErrorMessage="1" prompt="Maksimali reikšmė - 20. Sveiki skaičiai be tarpų." sqref="C9:C12 C16:C17 C21:C23" xr:uid="{48FC45E6-F26E-4595-A2A8-CA45F2AA3E7B}">
      <formula1>0</formula1>
      <formula2>20</formula2>
    </dataValidation>
  </dataValidations>
  <pageMargins left="0.7" right="0.7" top="0.75" bottom="0.75" header="0.3" footer="0.3"/>
  <pageSetup paperSize="9" scale="80" orientation="portrait"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83C6A-B21E-49BF-B866-A3D8DA3C47C5}">
  <sheetPr>
    <tabColor theme="9"/>
  </sheetPr>
  <dimension ref="A1:F343"/>
  <sheetViews>
    <sheetView topLeftCell="A10" zoomScaleNormal="100" workbookViewId="0">
      <selection activeCell="C11" sqref="C11"/>
    </sheetView>
  </sheetViews>
  <sheetFormatPr defaultColWidth="6.6640625" defaultRowHeight="14.4" x14ac:dyDescent="0.3"/>
  <cols>
    <col min="1" max="1" width="8.6640625" style="2" customWidth="1"/>
    <col min="2" max="2" width="50.6640625" style="1" customWidth="1"/>
    <col min="3" max="3" width="50.6640625" style="41" customWidth="1"/>
    <col min="4" max="192" width="9.109375" style="1" customWidth="1"/>
    <col min="193" max="16384" width="6.6640625" style="1"/>
  </cols>
  <sheetData>
    <row r="1" spans="1:6" s="44" customFormat="1" ht="18" x14ac:dyDescent="0.3">
      <c r="A1" s="116" t="str">
        <f>'4'!A1</f>
        <v>4.</v>
      </c>
      <c r="B1" s="116" t="str">
        <f>'4'!B1</f>
        <v>VVG teritorijos poreikių pagrindimas</v>
      </c>
      <c r="C1" s="225"/>
      <c r="E1" s="108" t="s">
        <v>1512</v>
      </c>
    </row>
    <row r="2" spans="1:6" x14ac:dyDescent="0.3">
      <c r="E2" s="605" t="s">
        <v>1612</v>
      </c>
    </row>
    <row r="3" spans="1:6" x14ac:dyDescent="0.3">
      <c r="A3" s="1"/>
      <c r="B3" s="140" t="s">
        <v>1272</v>
      </c>
      <c r="C3" s="205" t="str">
        <f>'1'!C8</f>
        <v>KAZL</v>
      </c>
      <c r="E3" s="606" t="s">
        <v>1638</v>
      </c>
    </row>
    <row r="4" spans="1:6" customFormat="1" ht="15" thickBot="1" x14ac:dyDescent="0.35">
      <c r="C4" s="41"/>
      <c r="E4" s="605" t="s">
        <v>1639</v>
      </c>
      <c r="F4" s="1"/>
    </row>
    <row r="5" spans="1:6" x14ac:dyDescent="0.3">
      <c r="A5" s="139"/>
      <c r="B5" s="642"/>
      <c r="C5" s="643" t="str">
        <f>'4'!D6</f>
        <v>1 poreikis</v>
      </c>
    </row>
    <row r="6" spans="1:6" ht="28.8" x14ac:dyDescent="0.3">
      <c r="A6" s="2" t="s">
        <v>16</v>
      </c>
      <c r="B6" s="509" t="str">
        <f>'4'!B7</f>
        <v>Poreikis</v>
      </c>
      <c r="C6" s="644" t="str">
        <f>'4'!D7</f>
        <v>Stiprinti vietos ekonomiką, skatinant inovacijas, vietos ištekliais paremtą ir į aplinkosaugą orientuotą verslą</v>
      </c>
    </row>
    <row r="7" spans="1:6" ht="115.2" x14ac:dyDescent="0.3">
      <c r="A7" s="2" t="s">
        <v>17</v>
      </c>
      <c r="B7" s="509" t="str">
        <f>'4'!B8</f>
        <v>Poreikio sąsaja su stiprybėmis ir (arba) galimybėmis</v>
      </c>
      <c r="C7" s="645" t="str">
        <f>'4'!D8</f>
        <v>Poreikis grindžiamas 1,3,4,5 stiprybėmis bei 1,2,4,5,6,7 galimybėmis. Teritorija yra patogioje geografinėje padėtyje vykdyti verslą, gausu vietos išteklių, kurie gali būti pritaikomi nišinių paslaugų teikimui, aktyviai veikiantis TVIC gali kurti didelę pridėtinę vertę turizmo sektoriuje dirbantiems verslams. Pasinaudojant stiprybėmis atsiveria galimybės plėtoti lėtojo turizmo koncepciją, stiprinti ekonominį stabilumą, kuris ypač aktualus jaunimo atstovams.</v>
      </c>
    </row>
    <row r="8" spans="1:6" x14ac:dyDescent="0.3">
      <c r="A8" s="2" t="s">
        <v>79</v>
      </c>
      <c r="B8" s="509" t="str">
        <f>'4'!B9</f>
        <v>Poreikio sąsaja su silpnybėmis ir (arba) grėsmėmis</v>
      </c>
      <c r="C8" s="645">
        <f>'4'!D9</f>
        <v>0</v>
      </c>
    </row>
    <row r="9" spans="1:6" ht="100.8" x14ac:dyDescent="0.3">
      <c r="A9" s="2" t="s">
        <v>80</v>
      </c>
      <c r="B9" s="509" t="str">
        <f>'4'!B10</f>
        <v>Poreikio sąsaja su situacijos analizės rodikliais (poreikio dydžio, problemos masto, intervencijos poreikio kiekybinis pagrindimas)</v>
      </c>
      <c r="C9" s="645" t="str">
        <f>'4'!D10</f>
        <v>Sūduvos VVG teritorijoje gausu vietos gamtinių, kultūrinių išteklių, kurie nėra pakankamai panaudoti  stipinant vietos ekonomiką [R88; R90; R75]. Verslų vykdymui teritorija yra patogioje geografinėje padėtyje [R1], gausu vietos išteklių, kurie gali būti pritaikomi nišinių paslaugų teikimui. Veikiantis TVIC gali kurti didelę pridėtinę vertę turizmo sektoriuje dirbantiems verslams [R49].</v>
      </c>
    </row>
    <row r="10" spans="1:6" ht="129.6" x14ac:dyDescent="0.3">
      <c r="A10" s="2" t="s">
        <v>81</v>
      </c>
      <c r="B10" s="509" t="str">
        <f>'4'!B11</f>
        <v>Poreikio sąsaja su aukštesnio lygmens strateginiais dokumentais</v>
      </c>
      <c r="C10" s="645" t="str">
        <f>'4'!D11</f>
        <v>Kazlų Rūdos savivaldybės 2021-2027 m. strateginis plėtros planas-  PAŽANGI EKONOMIKA IR ATVIRA SAVIVALDA, Marijampolės savivaldybės strateginis plėtros iki 2030 metų planas - KONKURENCINGAS VERSLAS, 2022–2030 m. Marijampolės regiono plėtros planas - skatinti ekonominį aktyvumą; ES BJRS - didinti gerovę. VPS siekiama stiprinti vietos ekonomiką, skatinant naujų, inovatyvių verslų atsiradimą ar esamų plėtrą bei naujų darbo vietų kūrimą kaimo vietovėse.</v>
      </c>
    </row>
    <row r="11" spans="1:6" ht="86.4" x14ac:dyDescent="0.3">
      <c r="A11" s="2" t="s">
        <v>82</v>
      </c>
      <c r="B11" s="509" t="str">
        <f>'4'!B12</f>
        <v>Poreikio sąsaja su VVG teritorijos gyventojų nuomone</v>
      </c>
      <c r="C11" s="645" t="str">
        <f>'4'!D12</f>
        <v>Taip, susitikimų su suinteresuotais asmenimis metu nustatyta, kad būtina stiprinti vietos ekonomiką, kuriant darbo vietas. Pageidaujama, kad verslas būtų inovatyvus, diegtų skaitmenizuotas technologijas, darniai naudotų vietos išteklius ir diegtų į aplinkosaugą orientuotus sprendimus.</v>
      </c>
    </row>
    <row r="12" spans="1:6" x14ac:dyDescent="0.3">
      <c r="A12" s="2" t="s">
        <v>83</v>
      </c>
      <c r="B12" s="509" t="str">
        <f>'4'!B13</f>
        <v>Poreikį tenkinančių VPS priemonių skaičius</v>
      </c>
      <c r="C12" s="646">
        <f>'4'!D13</f>
        <v>2</v>
      </c>
    </row>
    <row r="13" spans="1:6" ht="28.8" x14ac:dyDescent="0.3">
      <c r="A13" s="2" t="s">
        <v>84</v>
      </c>
      <c r="B13" s="509" t="str">
        <f>'4'!B14</f>
        <v>Susijęs nacionalinis poreikis 1</v>
      </c>
      <c r="C13" s="647" t="str">
        <f>'4'!D14</f>
        <v xml:space="preserve">g.3 . Skatinti verslų kūrimąsi kaime, žemės ūkio veiklos įvairinimą </v>
      </c>
    </row>
    <row r="14" spans="1:6" x14ac:dyDescent="0.3">
      <c r="A14" s="2" t="s">
        <v>85</v>
      </c>
      <c r="B14" s="509" t="str">
        <f>'4'!B15</f>
        <v>Susijęs nacionalinis poreikis 2</v>
      </c>
      <c r="C14" s="647" t="str">
        <f>'4'!D15</f>
        <v xml:space="preserve">h.2. Didinti kaimo gyventojų užimtumą ir  socialinę įtrauktį </v>
      </c>
    </row>
    <row r="15" spans="1:6" ht="28.8" x14ac:dyDescent="0.3">
      <c r="A15" s="2" t="s">
        <v>86</v>
      </c>
      <c r="B15" s="509" t="str">
        <f>'4'!B16</f>
        <v>Susijęs nacionalinis poreikis 3</v>
      </c>
      <c r="C15" s="647" t="str">
        <f>'4'!D16</f>
        <v xml:space="preserve">h.4 . Modernizuoti kaimo vietoves didinant gyvenimo sąlygų jose patrauklumą </v>
      </c>
    </row>
    <row r="16" spans="1:6" ht="28.8" x14ac:dyDescent="0.3">
      <c r="A16" s="2" t="s">
        <v>87</v>
      </c>
      <c r="B16" s="509" t="str">
        <f>'4'!B17</f>
        <v>Ar poreikis siejasi su rezultato rodikliu R.3 (skaitmeninės technologijos; pilnas rodiklio pavadinimas 6 lape)?</v>
      </c>
      <c r="C16" s="648" t="str">
        <f>'4'!D17</f>
        <v>Ne</v>
      </c>
    </row>
    <row r="17" spans="1:3" ht="28.8" x14ac:dyDescent="0.3">
      <c r="A17" s="2" t="s">
        <v>88</v>
      </c>
      <c r="B17" s="509" t="str">
        <f>'4'!B18</f>
        <v>Ar poreikis siejasi su rezultato rodikliu R.37 (darbo vietos; pilnas rodiklio pavadinimas 6 lape)?</v>
      </c>
      <c r="C17" s="648" t="str">
        <f>'4'!D18</f>
        <v>Taip</v>
      </c>
    </row>
    <row r="18" spans="1:3" ht="28.8" x14ac:dyDescent="0.3">
      <c r="A18" s="2" t="s">
        <v>89</v>
      </c>
      <c r="B18" s="509" t="str">
        <f>'4'!B19</f>
        <v>Poreikis siejasi su rezultato rodikliu R.39 (kaimo verslai; pilnas rodiklio pavadinimas 6 lape)</v>
      </c>
      <c r="C18" s="648" t="str">
        <f>'4'!D19</f>
        <v>Taip</v>
      </c>
    </row>
    <row r="19" spans="1:3" ht="28.8" x14ac:dyDescent="0.3">
      <c r="A19" s="2" t="s">
        <v>90</v>
      </c>
      <c r="B19" s="509" t="str">
        <f>'4'!B20</f>
        <v>Poreikis siejasi su rezultato rodikliu R.41 (paslaugos ir infrastruktūra; pilnas rodiklio pavadinimas 6 lape)</v>
      </c>
      <c r="C19" s="648" t="str">
        <f>'4'!D20</f>
        <v>Ne</v>
      </c>
    </row>
    <row r="20" spans="1:3" ht="28.8" x14ac:dyDescent="0.3">
      <c r="A20" s="2" t="s">
        <v>91</v>
      </c>
      <c r="B20" s="509" t="str">
        <f>'4'!B21</f>
        <v>Poreikis siejasi su rezultato rodikliu R.42 (socialinė įtrauktis; pilnas rodiklio pavadinimas 6 lape)</v>
      </c>
      <c r="C20" s="648" t="str">
        <f>'4'!D21</f>
        <v>Ne</v>
      </c>
    </row>
    <row r="21" spans="1:3" x14ac:dyDescent="0.3">
      <c r="B21" s="649"/>
      <c r="C21" s="650"/>
    </row>
    <row r="22" spans="1:3" x14ac:dyDescent="0.3">
      <c r="B22" s="651"/>
      <c r="C22" s="652" t="str">
        <f>'4'!E6</f>
        <v>2 poreikis</v>
      </c>
    </row>
    <row r="23" spans="1:3" ht="43.2" x14ac:dyDescent="0.3">
      <c r="A23" s="2" t="s">
        <v>16</v>
      </c>
      <c r="B23" s="509" t="str">
        <f>B6</f>
        <v>Poreikis</v>
      </c>
      <c r="C23" s="644" t="str">
        <f>'4'!E7</f>
        <v>Užtikrinti paslaugų asortimentą ir infrastruktūrą, paremtą tvariais sprendimais ir orientuotą į vietos gyventojų bei lankytojų poreikius</v>
      </c>
    </row>
    <row r="24" spans="1:3" x14ac:dyDescent="0.3">
      <c r="A24" s="2" t="s">
        <v>17</v>
      </c>
      <c r="B24" s="509" t="str">
        <f t="shared" ref="B24:B37" si="0">B7</f>
        <v>Poreikio sąsaja su stiprybėmis ir (arba) galimybėmis</v>
      </c>
      <c r="C24" s="645">
        <f>'4'!E8</f>
        <v>0</v>
      </c>
    </row>
    <row r="25" spans="1:3" ht="100.8" x14ac:dyDescent="0.3">
      <c r="A25" s="2" t="s">
        <v>79</v>
      </c>
      <c r="B25" s="509" t="str">
        <f t="shared" si="0"/>
        <v>Poreikio sąsaja su silpnybėmis ir (arba) grėsmėmis</v>
      </c>
      <c r="C25" s="645" t="str">
        <f>'4'!E9</f>
        <v>Poreikis grindžiamas 2,3,5,6 silpnybėmis ir 1 grėsme. Siekiant darnios plėtros būtina išnaudoti teritorijos miškingumą  ir atsinaujinančios energijos potencialą. Kuriant inovatyvias laisvalaikio pramogas, taikyti IT sprendimus, kurių trūksta vietos gyventojams bei lankytojams. Pašalinus silpnybes,  didėja pasiruošimas spręsti išorines grėsmes susijusias su veiklos finansavimu, investicijų pritraukimu.</v>
      </c>
    </row>
    <row r="26" spans="1:3" ht="100.8" x14ac:dyDescent="0.3">
      <c r="A26" s="2" t="s">
        <v>80</v>
      </c>
      <c r="B26" s="509" t="str">
        <f t="shared" si="0"/>
        <v>Poreikio sąsaja su situacijos analizės rodikliais (poreikio dydžio, problemos masto, intervencijos poreikio kiekybinis pagrindimas)</v>
      </c>
      <c r="C26" s="645" t="str">
        <f>'4'!E10</f>
        <v>Sūduvos VVG teritorijoje paslaugos ir infrastruktūra išvystyta nepakankamai, trūksta inovatyvių, netradicinių į vietos gyventojų bei lankytojų poreikius orientuotų paslaugų [R52; R53; R56]. VVG teritorijoje menkai išnaudojami atsinaujinantys energijos šaltiniai [R94; 95]. Taip pat nėra išnaudojamas informacinių technologijų potencialas teikiant paslaugas bei gerinant infrastruktūrą.</v>
      </c>
    </row>
    <row r="27" spans="1:3" ht="129.6" x14ac:dyDescent="0.3">
      <c r="A27" s="2" t="s">
        <v>81</v>
      </c>
      <c r="B27" s="509" t="str">
        <f t="shared" si="0"/>
        <v>Poreikio sąsaja su aukštesnio lygmens strateginiais dokumentais</v>
      </c>
      <c r="C27" s="645" t="str">
        <f>'4'!E11</f>
        <v>Kazlų Rūdos savivaldybės 2021-2027 m. strateginis plėtros planas-  ŽALIA DARNIOS INFRASTRUKTŪROS SAVIVALDYBĖ, AKTYVI, KŪRYBIŠKA, SVEIKA IR SOCIALIAI ATSAKINGA BENDRUOMENĖ; Marijampolės savivaldybės strateginis plėtros iki 2030 metų planas - DARNI APLINKA ir PATRAUKLIOS KAIMO VIETOVĖS. VPS siekiama didinti viešųjų paslaugų prieinamumą bei asortimentą ir viešosios infrastruktūros pritaikymą vietos gyventojų ir lankytojų poreikiams.</v>
      </c>
    </row>
    <row r="28" spans="1:3" ht="72" x14ac:dyDescent="0.3">
      <c r="A28" s="2" t="s">
        <v>82</v>
      </c>
      <c r="B28" s="509" t="str">
        <f t="shared" si="0"/>
        <v>Poreikio sąsaja su VVG teritorijos gyventojų nuomone</v>
      </c>
      <c r="C28" s="645" t="str">
        <f>'4'!E12</f>
        <v>Taip, tiek susitikimų,  tiek atlikus anketinę apklausą nustatyta, kad jaučiamas paslaugų asortimento trūkumas, o esamos paslaugos ir infrastruktūra vertinama vidutiniškai, todėl labai svarbu plėsti paslaugų asortimentą ir gerinti infrastruktūrą.</v>
      </c>
    </row>
    <row r="29" spans="1:3" x14ac:dyDescent="0.3">
      <c r="A29" s="2" t="s">
        <v>83</v>
      </c>
      <c r="B29" s="509" t="str">
        <f t="shared" si="0"/>
        <v>Poreikį tenkinančių VPS priemonių skaičius</v>
      </c>
      <c r="C29" s="646">
        <f>'4'!E13</f>
        <v>3</v>
      </c>
    </row>
    <row r="30" spans="1:3" ht="28.8" x14ac:dyDescent="0.3">
      <c r="A30" s="2" t="s">
        <v>84</v>
      </c>
      <c r="B30" s="509" t="str">
        <f t="shared" si="0"/>
        <v>Susijęs nacionalinis poreikis 1</v>
      </c>
      <c r="C30" s="647" t="str">
        <f>'4'!E14</f>
        <v>h.1. Skatinti kaimo gyventojų ir kaimo bendruomenių verslo iniciatyvas</v>
      </c>
    </row>
    <row r="31" spans="1:3" x14ac:dyDescent="0.3">
      <c r="A31" s="2" t="s">
        <v>85</v>
      </c>
      <c r="B31" s="509" t="str">
        <f t="shared" si="0"/>
        <v>Susijęs nacionalinis poreikis 2</v>
      </c>
      <c r="C31" s="647" t="str">
        <f>'4'!E15</f>
        <v xml:space="preserve">h.2. Didinti kaimo gyventojų užimtumą ir  socialinę įtrauktį </v>
      </c>
    </row>
    <row r="32" spans="1:3" ht="28.8" x14ac:dyDescent="0.3">
      <c r="A32" s="2" t="s">
        <v>86</v>
      </c>
      <c r="B32" s="509" t="str">
        <f t="shared" si="0"/>
        <v>Susijęs nacionalinis poreikis 3</v>
      </c>
      <c r="C32" s="647" t="str">
        <f>'4'!E16</f>
        <v xml:space="preserve">h.4 . Modernizuoti kaimo vietoves didinant gyvenimo sąlygų jose patrauklumą </v>
      </c>
    </row>
    <row r="33" spans="1:3" ht="28.8" x14ac:dyDescent="0.3">
      <c r="A33" s="2" t="s">
        <v>87</v>
      </c>
      <c r="B33" s="509" t="str">
        <f t="shared" si="0"/>
        <v>Ar poreikis siejasi su rezultato rodikliu R.3 (skaitmeninės technologijos; pilnas rodiklio pavadinimas 6 lape)?</v>
      </c>
      <c r="C33" s="648" t="str">
        <f>'4'!E17</f>
        <v>Ne</v>
      </c>
    </row>
    <row r="34" spans="1:3" ht="28.8" x14ac:dyDescent="0.3">
      <c r="A34" s="2" t="s">
        <v>88</v>
      </c>
      <c r="B34" s="509" t="str">
        <f t="shared" si="0"/>
        <v>Ar poreikis siejasi su rezultato rodikliu R.37 (darbo vietos; pilnas rodiklio pavadinimas 6 lape)?</v>
      </c>
      <c r="C34" s="648" t="str">
        <f>'4'!E18</f>
        <v>Ne</v>
      </c>
    </row>
    <row r="35" spans="1:3" ht="28.8" x14ac:dyDescent="0.3">
      <c r="A35" s="2" t="s">
        <v>89</v>
      </c>
      <c r="B35" s="509" t="str">
        <f t="shared" si="0"/>
        <v>Poreikis siejasi su rezultato rodikliu R.39 (kaimo verslai; pilnas rodiklio pavadinimas 6 lape)</v>
      </c>
      <c r="C35" s="648" t="str">
        <f>'4'!E19</f>
        <v>Ne</v>
      </c>
    </row>
    <row r="36" spans="1:3" ht="28.8" x14ac:dyDescent="0.3">
      <c r="A36" s="2" t="s">
        <v>90</v>
      </c>
      <c r="B36" s="509" t="str">
        <f t="shared" si="0"/>
        <v>Poreikis siejasi su rezultato rodikliu R.41 (paslaugos ir infrastruktūra; pilnas rodiklio pavadinimas 6 lape)</v>
      </c>
      <c r="C36" s="648" t="str">
        <f>'4'!E20</f>
        <v>Taip</v>
      </c>
    </row>
    <row r="37" spans="1:3" ht="28.8" x14ac:dyDescent="0.3">
      <c r="A37" s="2" t="s">
        <v>91</v>
      </c>
      <c r="B37" s="509" t="str">
        <f t="shared" si="0"/>
        <v>Poreikis siejasi su rezultato rodikliu R.42 (socialinė įtrauktis; pilnas rodiklio pavadinimas 6 lape)</v>
      </c>
      <c r="C37" s="648" t="str">
        <f>'4'!E21</f>
        <v>Ne</v>
      </c>
    </row>
    <row r="38" spans="1:3" x14ac:dyDescent="0.3">
      <c r="B38" s="649"/>
      <c r="C38" s="650"/>
    </row>
    <row r="39" spans="1:3" x14ac:dyDescent="0.3">
      <c r="B39" s="651"/>
      <c r="C39" s="652" t="str">
        <f>'4'!F6</f>
        <v>3 poreikis</v>
      </c>
    </row>
    <row r="40" spans="1:3" ht="28.8" x14ac:dyDescent="0.3">
      <c r="A40" s="2" t="s">
        <v>16</v>
      </c>
      <c r="B40" s="509" t="str">
        <f>B23</f>
        <v>Poreikis</v>
      </c>
      <c r="C40" s="644" t="str">
        <f>'4'!F7</f>
        <v>Stiprinti NVO sektoriaus aktyvumą ir ekonominę nepriklausomybę</v>
      </c>
    </row>
    <row r="41" spans="1:3" ht="86.4" x14ac:dyDescent="0.3">
      <c r="A41" s="2" t="s">
        <v>17</v>
      </c>
      <c r="B41" s="509" t="str">
        <f t="shared" ref="B41:B54" si="1">B24</f>
        <v>Poreikio sąsaja su stiprybėmis ir (arba) galimybėmis</v>
      </c>
      <c r="C41" s="645" t="str">
        <f>'4'!F8</f>
        <v>Poreikis grindžiamas 1,2,3,4 stiprybėmis bei 2,3,6,7 galimybėmis. Vietovės geografinė padėtis, turimų išteklių potencialas, sudaro palankias sąlygas kurti į vietos ir išorės lankytojus orientuotas turizmo paslaugas.  Aktyvi NVO veikla bei tarpusavio bendradarbiavimo ryšiai sudaro galimybes stiprinti organizacijų ekonominį savarankiškumą.</v>
      </c>
    </row>
    <row r="42" spans="1:3" x14ac:dyDescent="0.3">
      <c r="A42" s="2" t="s">
        <v>79</v>
      </c>
      <c r="B42" s="509" t="str">
        <f t="shared" si="1"/>
        <v>Poreikio sąsaja su silpnybėmis ir (arba) grėsmėmis</v>
      </c>
      <c r="C42" s="645">
        <f>'4'!F9</f>
        <v>0</v>
      </c>
    </row>
    <row r="43" spans="1:3" ht="86.4" x14ac:dyDescent="0.3">
      <c r="A43" s="2" t="s">
        <v>80</v>
      </c>
      <c r="B43" s="509" t="str">
        <f t="shared" si="1"/>
        <v>Poreikio sąsaja su situacijos analizės rodikliais (poreikio dydžio, problemos masto, intervencijos poreikio kiekybinis pagrindimas)</v>
      </c>
      <c r="C43" s="645" t="str">
        <f>'4'!F10</f>
        <v>Sūduvos VVG teritorijoje 9  nevyriausybinės organizacijos teikė socialines paslaugas kaimo gyventojams [R31] ir 3 kaimo bendruomenės ir viena NVO  vykdo ekonominę veiklą [R32]. Dalis jų paslaugų/produktų skirti vietos gyventojams, dalis - atvykstantiems turistams, kurių skaičių kiekvienais metais VVG teritorijoje didėja [R51].</v>
      </c>
    </row>
    <row r="44" spans="1:3" ht="115.2" x14ac:dyDescent="0.3">
      <c r="A44" s="2" t="s">
        <v>81</v>
      </c>
      <c r="B44" s="509" t="str">
        <f t="shared" si="1"/>
        <v>Poreikio sąsaja su aukštesnio lygmens strateginiais dokumentais</v>
      </c>
      <c r="C44" s="645" t="str">
        <f>'4'!F11</f>
        <v>Kazlų Rūdos savivaldybės 2021-2027 m. strateginis plėtros planas-  PAŽANGI EKONOMIKA IR ATVIRA SAVIVALDA, Marijampolės savivaldybės strateginis plėtros iki 2030 metų planas - KONKURENCINGAS VERSLAS, 2022–2030 m. Marijampolės regiono plėtros planas - skatinti ekonominį aktyvumą; ES BJRS - didinti gerovę. VPS siekiama spręsti užimtumo problemas vietovėje bei didinti NVO sektoriaus aktyvumą ir ekonominę nepriklausomybę.</v>
      </c>
    </row>
    <row r="45" spans="1:3" ht="86.4" x14ac:dyDescent="0.3">
      <c r="A45" s="2" t="s">
        <v>82</v>
      </c>
      <c r="B45" s="509" t="str">
        <f t="shared" si="1"/>
        <v>Poreikio sąsaja su VVG teritorijos gyventojų nuomone</v>
      </c>
      <c r="C45" s="645" t="str">
        <f>'4'!F12</f>
        <v>Taip, susitikimų su suinteresuotais asmenimis metu tiek KBO, tiek kitos NVO pažymėjo, kad mato galimybes vykdyti ekonomines veiklas, tačiau tam būtina stiprinti jų kompetencijas, aktyvumą, ypač įtraukiant jaunimą, bei kuriant bendradarbiavimo tinklus su kitomis organizacijomis.</v>
      </c>
    </row>
    <row r="46" spans="1:3" x14ac:dyDescent="0.3">
      <c r="A46" s="2" t="s">
        <v>83</v>
      </c>
      <c r="B46" s="509" t="str">
        <f t="shared" si="1"/>
        <v>Poreikį tenkinančių VPS priemonių skaičius</v>
      </c>
      <c r="C46" s="646">
        <f>'4'!F13</f>
        <v>3</v>
      </c>
    </row>
    <row r="47" spans="1:3" ht="28.8" x14ac:dyDescent="0.3">
      <c r="A47" s="2" t="s">
        <v>84</v>
      </c>
      <c r="B47" s="509" t="str">
        <f t="shared" si="1"/>
        <v>Susijęs nacionalinis poreikis 1</v>
      </c>
      <c r="C47" s="647" t="str">
        <f>'4'!F14</f>
        <v>h.1. Skatinti kaimo gyventojų ir kaimo bendruomenių verslo iniciatyvas</v>
      </c>
    </row>
    <row r="48" spans="1:3" x14ac:dyDescent="0.3">
      <c r="A48" s="2" t="s">
        <v>85</v>
      </c>
      <c r="B48" s="509" t="str">
        <f t="shared" si="1"/>
        <v>Susijęs nacionalinis poreikis 2</v>
      </c>
      <c r="C48" s="647" t="str">
        <f>'4'!F15</f>
        <v xml:space="preserve">h.2. Didinti kaimo gyventojų užimtumą ir  socialinę įtrauktį </v>
      </c>
    </row>
    <row r="49" spans="1:3" ht="28.8" x14ac:dyDescent="0.3">
      <c r="A49" s="2" t="s">
        <v>86</v>
      </c>
      <c r="B49" s="509" t="str">
        <f t="shared" si="1"/>
        <v>Susijęs nacionalinis poreikis 3</v>
      </c>
      <c r="C49" s="647" t="str">
        <f>'4'!F16</f>
        <v>g.1. Pritraukti ir išlaikyti jaunus žmones, įskaitant jaunuosius ūkininkus, kaimo vietovėse</v>
      </c>
    </row>
    <row r="50" spans="1:3" ht="28.8" x14ac:dyDescent="0.3">
      <c r="A50" s="2" t="s">
        <v>87</v>
      </c>
      <c r="B50" s="509" t="str">
        <f t="shared" si="1"/>
        <v>Ar poreikis siejasi su rezultato rodikliu R.3 (skaitmeninės technologijos; pilnas rodiklio pavadinimas 6 lape)?</v>
      </c>
      <c r="C50" s="648" t="str">
        <f>'4'!F17</f>
        <v>Ne</v>
      </c>
    </row>
    <row r="51" spans="1:3" ht="28.8" x14ac:dyDescent="0.3">
      <c r="A51" s="2" t="s">
        <v>88</v>
      </c>
      <c r="B51" s="509" t="str">
        <f t="shared" si="1"/>
        <v>Ar poreikis siejasi su rezultato rodikliu R.37 (darbo vietos; pilnas rodiklio pavadinimas 6 lape)?</v>
      </c>
      <c r="C51" s="648" t="str">
        <f>'4'!F18</f>
        <v>Taip</v>
      </c>
    </row>
    <row r="52" spans="1:3" ht="28.8" x14ac:dyDescent="0.3">
      <c r="A52" s="2" t="s">
        <v>89</v>
      </c>
      <c r="B52" s="509" t="str">
        <f t="shared" si="1"/>
        <v>Poreikis siejasi su rezultato rodikliu R.39 (kaimo verslai; pilnas rodiklio pavadinimas 6 lape)</v>
      </c>
      <c r="C52" s="648" t="str">
        <f>'4'!F19</f>
        <v>Taip</v>
      </c>
    </row>
    <row r="53" spans="1:3" ht="28.8" x14ac:dyDescent="0.3">
      <c r="A53" s="2" t="s">
        <v>90</v>
      </c>
      <c r="B53" s="509" t="str">
        <f t="shared" si="1"/>
        <v>Poreikis siejasi su rezultato rodikliu R.41 (paslaugos ir infrastruktūra; pilnas rodiklio pavadinimas 6 lape)</v>
      </c>
      <c r="C53" s="648" t="str">
        <f>'4'!F20</f>
        <v>Ne</v>
      </c>
    </row>
    <row r="54" spans="1:3" ht="28.8" x14ac:dyDescent="0.3">
      <c r="A54" s="2" t="s">
        <v>91</v>
      </c>
      <c r="B54" s="509" t="str">
        <f t="shared" si="1"/>
        <v>Poreikis siejasi su rezultato rodikliu R.42 (socialinė įtrauktis; pilnas rodiklio pavadinimas 6 lape)</v>
      </c>
      <c r="C54" s="648" t="str">
        <f>'4'!F21</f>
        <v>Ne</v>
      </c>
    </row>
    <row r="55" spans="1:3" x14ac:dyDescent="0.3">
      <c r="B55" s="649"/>
      <c r="C55" s="650"/>
    </row>
    <row r="56" spans="1:3" x14ac:dyDescent="0.3">
      <c r="B56" s="651"/>
      <c r="C56" s="652" t="str">
        <f>'4'!G6</f>
        <v>4 poreikis</v>
      </c>
    </row>
    <row r="57" spans="1:3" ht="43.2" x14ac:dyDescent="0.3">
      <c r="A57" s="2" t="s">
        <v>16</v>
      </c>
      <c r="B57" s="509" t="str">
        <f>B40</f>
        <v>Poreikis</v>
      </c>
      <c r="C57" s="644" t="str">
        <f>'4'!G7</f>
        <v>Užtikrinti teritorijos kultūros savitumo, tradicijų, kraštovaizdžio puoselėjimą, saugojimą ir pritaikymą  socialinėje-ekonominėje veikloje</v>
      </c>
    </row>
    <row r="58" spans="1:3" ht="72" x14ac:dyDescent="0.3">
      <c r="A58" s="2" t="s">
        <v>17</v>
      </c>
      <c r="B58" s="509" t="str">
        <f t="shared" ref="B58:B71" si="2">B41</f>
        <v>Poreikio sąsaja su stiprybėmis ir (arba) galimybėmis</v>
      </c>
      <c r="C58" s="645" t="str">
        <f>'4'!G8</f>
        <v xml:space="preserve">Poreikis siejamas 2,3,4,6 stiprybėmis bei 4 galimybe. 
Teritorija pasižymi savita kultūra, tradicijomis, kraštovaizdžiu, unikaliais bendruomeniniais ryšiais, kas sudaro prielaidas plėtoti inovatyvias veiklas, stiprinti NVO veiklą siekiant reikšmingų pokyčių.   </v>
      </c>
    </row>
    <row r="59" spans="1:3" x14ac:dyDescent="0.3">
      <c r="A59" s="2" t="s">
        <v>79</v>
      </c>
      <c r="B59" s="509" t="str">
        <f t="shared" si="2"/>
        <v>Poreikio sąsaja su silpnybėmis ir (arba) grėsmėmis</v>
      </c>
      <c r="C59" s="645">
        <f>'4'!G9</f>
        <v>0</v>
      </c>
    </row>
    <row r="60" spans="1:3" ht="86.4" x14ac:dyDescent="0.3">
      <c r="A60" s="2" t="s">
        <v>80</v>
      </c>
      <c r="B60" s="509" t="str">
        <f t="shared" si="2"/>
        <v>Poreikio sąsaja su situacijos analizės rodikliais (poreikio dydžio, problemos masto, intervencijos poreikio kiekybinis pagrindimas)</v>
      </c>
      <c r="C60" s="645" t="str">
        <f>'4'!G10</f>
        <v xml:space="preserve">Sūduvos VVG teritorija – tai viena miškingiausių Lietuvoje, o miškingą teritoriją dar papildo ir upės bei tvenkiniai [R87], veikia 7 draustiniai [R91],  teritorijoje daug kultūros paveldo objektų [R74], vykdoma daug tradicinių renginių [R78]. Tačiau  jų pritaikymas socialinėje - ekonominėje veikloje yra nepakankamas [R88; R90; R75]. </v>
      </c>
    </row>
    <row r="61" spans="1:3" ht="86.4" x14ac:dyDescent="0.3">
      <c r="A61" s="2" t="s">
        <v>81</v>
      </c>
      <c r="B61" s="509" t="str">
        <f t="shared" si="2"/>
        <v>Poreikio sąsaja su aukštesnio lygmens strateginiais dokumentais</v>
      </c>
      <c r="C61" s="645" t="str">
        <f>'4'!G11</f>
        <v>Kazlų Rūdos savivaldybės 2021-2027 m. strateginis plėtros planas-  AKTYVI, KŪRYBIŠKA, SVEIKA IR SOCIALIAI ATSAKINGA BENDRUOMENĖ,  ES BJRS - padidinti gerovę. VPS siekiama aktyvinti vietos gyventojus, didinti jų įsitraukimą į veiklas, kuriomis siekiama puoselėti ir išsaugoti teritorijos kultūros, kraštovaizdžio, tradicijų savitumą.</v>
      </c>
    </row>
    <row r="62" spans="1:3" ht="72" x14ac:dyDescent="0.3">
      <c r="A62" s="2" t="s">
        <v>82</v>
      </c>
      <c r="B62" s="509" t="str">
        <f t="shared" si="2"/>
        <v>Poreikio sąsaja su VVG teritorijos gyventojų nuomone</v>
      </c>
      <c r="C62" s="645" t="str">
        <f>'4'!G12</f>
        <v>Taip, tiek susitikimų su suinteresuotais asmenimis metu, tiek anketinės apklausos būdu nustatyta, kad būtina išsaugoti ir puoselėti krašto kultūrą, tradicijas, unikalų kraštovaizdį, juos atliepiant vietos gyventojų poreikius, tiek kuriant naujus turizmo produktus.</v>
      </c>
    </row>
    <row r="63" spans="1:3" x14ac:dyDescent="0.3">
      <c r="A63" s="2" t="s">
        <v>83</v>
      </c>
      <c r="B63" s="509" t="str">
        <f t="shared" si="2"/>
        <v>Poreikį tenkinančių VPS priemonių skaičius</v>
      </c>
      <c r="C63" s="646">
        <f>'4'!G13</f>
        <v>1</v>
      </c>
    </row>
    <row r="64" spans="1:3" ht="28.8" x14ac:dyDescent="0.3">
      <c r="A64" s="2" t="s">
        <v>84</v>
      </c>
      <c r="B64" s="509" t="str">
        <f t="shared" si="2"/>
        <v>Susijęs nacionalinis poreikis 1</v>
      </c>
      <c r="C64" s="647" t="str">
        <f>'4'!G14</f>
        <v xml:space="preserve">h.4 . Modernizuoti kaimo vietoves didinant gyvenimo sąlygų jose patrauklumą </v>
      </c>
    </row>
    <row r="65" spans="1:3" ht="28.8" x14ac:dyDescent="0.3">
      <c r="A65" s="2" t="s">
        <v>85</v>
      </c>
      <c r="B65" s="509" t="str">
        <f t="shared" si="2"/>
        <v>Susijęs nacionalinis poreikis 2</v>
      </c>
      <c r="C65" s="647" t="str">
        <f>'4'!G15</f>
        <v>g.1. Pritraukti ir išlaikyti jaunus žmones, įskaitant jaunuosius ūkininkus, kaimo vietovėse</v>
      </c>
    </row>
    <row r="66" spans="1:3" ht="28.8" x14ac:dyDescent="0.3">
      <c r="A66" s="2" t="s">
        <v>86</v>
      </c>
      <c r="B66" s="509" t="str">
        <f t="shared" si="2"/>
        <v>Susijęs nacionalinis poreikis 3</v>
      </c>
      <c r="C66" s="647" t="str">
        <f>'4'!G16</f>
        <v>h.1. Skatinti kaimo gyventojų ir kaimo bendruomenių verslo iniciatyvas</v>
      </c>
    </row>
    <row r="67" spans="1:3" ht="28.8" x14ac:dyDescent="0.3">
      <c r="A67" s="2" t="s">
        <v>87</v>
      </c>
      <c r="B67" s="509" t="str">
        <f t="shared" si="2"/>
        <v>Ar poreikis siejasi su rezultato rodikliu R.3 (skaitmeninės technologijos; pilnas rodiklio pavadinimas 6 lape)?</v>
      </c>
      <c r="C67" s="648" t="str">
        <f>'4'!G17</f>
        <v>Ne</v>
      </c>
    </row>
    <row r="68" spans="1:3" ht="28.8" x14ac:dyDescent="0.3">
      <c r="A68" s="2" t="s">
        <v>88</v>
      </c>
      <c r="B68" s="509" t="str">
        <f t="shared" si="2"/>
        <v>Ar poreikis siejasi su rezultato rodikliu R.37 (darbo vietos; pilnas rodiklio pavadinimas 6 lape)?</v>
      </c>
      <c r="C68" s="648" t="str">
        <f>'4'!G18</f>
        <v>Ne</v>
      </c>
    </row>
    <row r="69" spans="1:3" ht="28.8" x14ac:dyDescent="0.3">
      <c r="A69" s="2" t="s">
        <v>89</v>
      </c>
      <c r="B69" s="509" t="str">
        <f t="shared" si="2"/>
        <v>Poreikis siejasi su rezultato rodikliu R.39 (kaimo verslai; pilnas rodiklio pavadinimas 6 lape)</v>
      </c>
      <c r="C69" s="648" t="str">
        <f>'4'!G19</f>
        <v>Ne</v>
      </c>
    </row>
    <row r="70" spans="1:3" ht="28.8" x14ac:dyDescent="0.3">
      <c r="A70" s="2" t="s">
        <v>90</v>
      </c>
      <c r="B70" s="509" t="str">
        <f t="shared" si="2"/>
        <v>Poreikis siejasi su rezultato rodikliu R.41 (paslaugos ir infrastruktūra; pilnas rodiklio pavadinimas 6 lape)</v>
      </c>
      <c r="C70" s="648" t="str">
        <f>'4'!G20</f>
        <v>Ne</v>
      </c>
    </row>
    <row r="71" spans="1:3" ht="28.8" x14ac:dyDescent="0.3">
      <c r="A71" s="2" t="s">
        <v>91</v>
      </c>
      <c r="B71" s="509" t="str">
        <f t="shared" si="2"/>
        <v>Poreikis siejasi su rezultato rodikliu R.42 (socialinė įtrauktis; pilnas rodiklio pavadinimas 6 lape)</v>
      </c>
      <c r="C71" s="648" t="str">
        <f>'4'!G21</f>
        <v>Taip</v>
      </c>
    </row>
    <row r="72" spans="1:3" x14ac:dyDescent="0.3">
      <c r="B72" s="649"/>
      <c r="C72" s="650"/>
    </row>
    <row r="73" spans="1:3" x14ac:dyDescent="0.3">
      <c r="B73" s="651"/>
      <c r="C73" s="652" t="str">
        <f>'4'!H6</f>
        <v>5 poreikis</v>
      </c>
    </row>
    <row r="74" spans="1:3" x14ac:dyDescent="0.3">
      <c r="A74" s="2" t="s">
        <v>16</v>
      </c>
      <c r="B74" s="509" t="str">
        <f>B57</f>
        <v>Poreikis</v>
      </c>
      <c r="C74" s="644">
        <f>'4'!H7</f>
        <v>0</v>
      </c>
    </row>
    <row r="75" spans="1:3" x14ac:dyDescent="0.3">
      <c r="A75" s="2" t="s">
        <v>17</v>
      </c>
      <c r="B75" s="509" t="str">
        <f t="shared" ref="B75:B88" si="3">B58</f>
        <v>Poreikio sąsaja su stiprybėmis ir (arba) galimybėmis</v>
      </c>
      <c r="C75" s="645">
        <f>'4'!H8</f>
        <v>0</v>
      </c>
    </row>
    <row r="76" spans="1:3" x14ac:dyDescent="0.3">
      <c r="A76" s="2" t="s">
        <v>79</v>
      </c>
      <c r="B76" s="509" t="str">
        <f t="shared" si="3"/>
        <v>Poreikio sąsaja su silpnybėmis ir (arba) grėsmėmis</v>
      </c>
      <c r="C76" s="645">
        <f>'4'!H9</f>
        <v>0</v>
      </c>
    </row>
    <row r="77" spans="1:3" ht="43.2" x14ac:dyDescent="0.3">
      <c r="A77" s="2" t="s">
        <v>80</v>
      </c>
      <c r="B77" s="509" t="str">
        <f t="shared" si="3"/>
        <v>Poreikio sąsaja su situacijos analizės rodikliais (poreikio dydžio, problemos masto, intervencijos poreikio kiekybinis pagrindimas)</v>
      </c>
      <c r="C77" s="645">
        <f>'4'!H10</f>
        <v>0</v>
      </c>
    </row>
    <row r="78" spans="1:3" ht="28.8" x14ac:dyDescent="0.3">
      <c r="A78" s="2" t="s">
        <v>81</v>
      </c>
      <c r="B78" s="509" t="str">
        <f t="shared" si="3"/>
        <v>Poreikio sąsaja su aukštesnio lygmens strateginiais dokumentais</v>
      </c>
      <c r="C78" s="645">
        <f>'4'!H11</f>
        <v>0</v>
      </c>
    </row>
    <row r="79" spans="1:3" x14ac:dyDescent="0.3">
      <c r="A79" s="2" t="s">
        <v>82</v>
      </c>
      <c r="B79" s="509" t="str">
        <f t="shared" si="3"/>
        <v>Poreikio sąsaja su VVG teritorijos gyventojų nuomone</v>
      </c>
      <c r="C79" s="645">
        <f>'4'!H12</f>
        <v>0</v>
      </c>
    </row>
    <row r="80" spans="1:3" x14ac:dyDescent="0.3">
      <c r="A80" s="2" t="s">
        <v>83</v>
      </c>
      <c r="B80" s="509" t="str">
        <f t="shared" si="3"/>
        <v>Poreikį tenkinančių VPS priemonių skaičius</v>
      </c>
      <c r="C80" s="646">
        <f>'4'!H13</f>
        <v>0</v>
      </c>
    </row>
    <row r="81" spans="1:3" x14ac:dyDescent="0.3">
      <c r="A81" s="2" t="s">
        <v>84</v>
      </c>
      <c r="B81" s="509" t="str">
        <f t="shared" si="3"/>
        <v>Susijęs nacionalinis poreikis 1</v>
      </c>
      <c r="C81" s="647" t="str">
        <f>'4'!H14</f>
        <v>Pasirinkite</v>
      </c>
    </row>
    <row r="82" spans="1:3" x14ac:dyDescent="0.3">
      <c r="A82" s="2" t="s">
        <v>85</v>
      </c>
      <c r="B82" s="509" t="str">
        <f t="shared" si="3"/>
        <v>Susijęs nacionalinis poreikis 2</v>
      </c>
      <c r="C82" s="647" t="str">
        <f>'4'!H15</f>
        <v>Pasirinkite</v>
      </c>
    </row>
    <row r="83" spans="1:3" x14ac:dyDescent="0.3">
      <c r="A83" s="2" t="s">
        <v>86</v>
      </c>
      <c r="B83" s="509" t="str">
        <f t="shared" si="3"/>
        <v>Susijęs nacionalinis poreikis 3</v>
      </c>
      <c r="C83" s="647" t="str">
        <f>'4'!H16</f>
        <v>Pasirinkite</v>
      </c>
    </row>
    <row r="84" spans="1:3" ht="28.8" x14ac:dyDescent="0.3">
      <c r="A84" s="2" t="s">
        <v>87</v>
      </c>
      <c r="B84" s="509" t="str">
        <f t="shared" si="3"/>
        <v>Ar poreikis siejasi su rezultato rodikliu R.3 (skaitmeninės technologijos; pilnas rodiklio pavadinimas 6 lape)?</v>
      </c>
      <c r="C84" s="648" t="str">
        <f>'4'!H17</f>
        <v>Ne</v>
      </c>
    </row>
    <row r="85" spans="1:3" ht="28.8" x14ac:dyDescent="0.3">
      <c r="A85" s="2" t="s">
        <v>88</v>
      </c>
      <c r="B85" s="509" t="str">
        <f t="shared" si="3"/>
        <v>Ar poreikis siejasi su rezultato rodikliu R.37 (darbo vietos; pilnas rodiklio pavadinimas 6 lape)?</v>
      </c>
      <c r="C85" s="648" t="str">
        <f>'4'!H18</f>
        <v>Ne</v>
      </c>
    </row>
    <row r="86" spans="1:3" ht="28.8" x14ac:dyDescent="0.3">
      <c r="A86" s="2" t="s">
        <v>89</v>
      </c>
      <c r="B86" s="509" t="str">
        <f t="shared" si="3"/>
        <v>Poreikis siejasi su rezultato rodikliu R.39 (kaimo verslai; pilnas rodiklio pavadinimas 6 lape)</v>
      </c>
      <c r="C86" s="648" t="str">
        <f>'4'!H19</f>
        <v>Ne</v>
      </c>
    </row>
    <row r="87" spans="1:3" ht="28.8" x14ac:dyDescent="0.3">
      <c r="A87" s="2" t="s">
        <v>90</v>
      </c>
      <c r="B87" s="509" t="str">
        <f t="shared" si="3"/>
        <v>Poreikis siejasi su rezultato rodikliu R.41 (paslaugos ir infrastruktūra; pilnas rodiklio pavadinimas 6 lape)</v>
      </c>
      <c r="C87" s="648" t="str">
        <f>'4'!H20</f>
        <v>Ne</v>
      </c>
    </row>
    <row r="88" spans="1:3" ht="28.8" x14ac:dyDescent="0.3">
      <c r="A88" s="2" t="s">
        <v>91</v>
      </c>
      <c r="B88" s="509" t="str">
        <f t="shared" si="3"/>
        <v>Poreikis siejasi su rezultato rodikliu R.42 (socialinė įtrauktis; pilnas rodiklio pavadinimas 6 lape)</v>
      </c>
      <c r="C88" s="648" t="str">
        <f>'4'!H21</f>
        <v>Ne</v>
      </c>
    </row>
    <row r="89" spans="1:3" x14ac:dyDescent="0.3">
      <c r="B89" s="649"/>
      <c r="C89" s="650"/>
    </row>
    <row r="90" spans="1:3" x14ac:dyDescent="0.3">
      <c r="B90" s="651"/>
      <c r="C90" s="652" t="str">
        <f>'4'!I6</f>
        <v>6 poreikis</v>
      </c>
    </row>
    <row r="91" spans="1:3" x14ac:dyDescent="0.3">
      <c r="A91" s="2" t="s">
        <v>16</v>
      </c>
      <c r="B91" s="509" t="str">
        <f>B74</f>
        <v>Poreikis</v>
      </c>
      <c r="C91" s="644">
        <f>'4'!I7</f>
        <v>0</v>
      </c>
    </row>
    <row r="92" spans="1:3" x14ac:dyDescent="0.3">
      <c r="A92" s="2" t="s">
        <v>17</v>
      </c>
      <c r="B92" s="509" t="str">
        <f t="shared" ref="B92:B105" si="4">B75</f>
        <v>Poreikio sąsaja su stiprybėmis ir (arba) galimybėmis</v>
      </c>
      <c r="C92" s="645">
        <f>'4'!I8</f>
        <v>0</v>
      </c>
    </row>
    <row r="93" spans="1:3" x14ac:dyDescent="0.3">
      <c r="A93" s="2" t="s">
        <v>79</v>
      </c>
      <c r="B93" s="509" t="str">
        <f t="shared" si="4"/>
        <v>Poreikio sąsaja su silpnybėmis ir (arba) grėsmėmis</v>
      </c>
      <c r="C93" s="645">
        <f>'4'!I9</f>
        <v>0</v>
      </c>
    </row>
    <row r="94" spans="1:3" ht="43.2" x14ac:dyDescent="0.3">
      <c r="A94" s="2" t="s">
        <v>80</v>
      </c>
      <c r="B94" s="509" t="str">
        <f t="shared" si="4"/>
        <v>Poreikio sąsaja su situacijos analizės rodikliais (poreikio dydžio, problemos masto, intervencijos poreikio kiekybinis pagrindimas)</v>
      </c>
      <c r="C94" s="645">
        <f>'4'!I10</f>
        <v>0</v>
      </c>
    </row>
    <row r="95" spans="1:3" ht="28.8" x14ac:dyDescent="0.3">
      <c r="A95" s="2" t="s">
        <v>81</v>
      </c>
      <c r="B95" s="509" t="str">
        <f t="shared" si="4"/>
        <v>Poreikio sąsaja su aukštesnio lygmens strateginiais dokumentais</v>
      </c>
      <c r="C95" s="645">
        <f>'4'!I11</f>
        <v>0</v>
      </c>
    </row>
    <row r="96" spans="1:3" x14ac:dyDescent="0.3">
      <c r="A96" s="2" t="s">
        <v>82</v>
      </c>
      <c r="B96" s="509" t="str">
        <f t="shared" si="4"/>
        <v>Poreikio sąsaja su VVG teritorijos gyventojų nuomone</v>
      </c>
      <c r="C96" s="645">
        <f>'4'!I12</f>
        <v>0</v>
      </c>
    </row>
    <row r="97" spans="1:3" x14ac:dyDescent="0.3">
      <c r="A97" s="2" t="s">
        <v>83</v>
      </c>
      <c r="B97" s="509" t="str">
        <f t="shared" si="4"/>
        <v>Poreikį tenkinančių VPS priemonių skaičius</v>
      </c>
      <c r="C97" s="646">
        <f>'4'!I13</f>
        <v>0</v>
      </c>
    </row>
    <row r="98" spans="1:3" x14ac:dyDescent="0.3">
      <c r="A98" s="2" t="s">
        <v>84</v>
      </c>
      <c r="B98" s="509" t="str">
        <f t="shared" si="4"/>
        <v>Susijęs nacionalinis poreikis 1</v>
      </c>
      <c r="C98" s="647" t="str">
        <f>'4'!I14</f>
        <v>Pasirinkite</v>
      </c>
    </row>
    <row r="99" spans="1:3" x14ac:dyDescent="0.3">
      <c r="A99" s="2" t="s">
        <v>85</v>
      </c>
      <c r="B99" s="509" t="str">
        <f t="shared" si="4"/>
        <v>Susijęs nacionalinis poreikis 2</v>
      </c>
      <c r="C99" s="647" t="str">
        <f>'4'!I15</f>
        <v>Pasirinkite</v>
      </c>
    </row>
    <row r="100" spans="1:3" x14ac:dyDescent="0.3">
      <c r="A100" s="2" t="s">
        <v>86</v>
      </c>
      <c r="B100" s="509" t="str">
        <f t="shared" si="4"/>
        <v>Susijęs nacionalinis poreikis 3</v>
      </c>
      <c r="C100" s="647" t="str">
        <f>'4'!I16</f>
        <v>Pasirinkite</v>
      </c>
    </row>
    <row r="101" spans="1:3" ht="28.8" x14ac:dyDescent="0.3">
      <c r="A101" s="2" t="s">
        <v>87</v>
      </c>
      <c r="B101" s="509" t="str">
        <f t="shared" si="4"/>
        <v>Ar poreikis siejasi su rezultato rodikliu R.3 (skaitmeninės technologijos; pilnas rodiklio pavadinimas 6 lape)?</v>
      </c>
      <c r="C101" s="648" t="str">
        <f>'4'!I17</f>
        <v>Ne</v>
      </c>
    </row>
    <row r="102" spans="1:3" ht="28.8" x14ac:dyDescent="0.3">
      <c r="A102" s="2" t="s">
        <v>88</v>
      </c>
      <c r="B102" s="509" t="str">
        <f t="shared" si="4"/>
        <v>Ar poreikis siejasi su rezultato rodikliu R.37 (darbo vietos; pilnas rodiklio pavadinimas 6 lape)?</v>
      </c>
      <c r="C102" s="648" t="str">
        <f>'4'!I18</f>
        <v>Ne</v>
      </c>
    </row>
    <row r="103" spans="1:3" ht="28.8" x14ac:dyDescent="0.3">
      <c r="A103" s="2" t="s">
        <v>89</v>
      </c>
      <c r="B103" s="509" t="str">
        <f t="shared" si="4"/>
        <v>Poreikis siejasi su rezultato rodikliu R.39 (kaimo verslai; pilnas rodiklio pavadinimas 6 lape)</v>
      </c>
      <c r="C103" s="648" t="str">
        <f>'4'!I19</f>
        <v>Ne</v>
      </c>
    </row>
    <row r="104" spans="1:3" ht="28.8" x14ac:dyDescent="0.3">
      <c r="A104" s="2" t="s">
        <v>90</v>
      </c>
      <c r="B104" s="509" t="str">
        <f t="shared" si="4"/>
        <v>Poreikis siejasi su rezultato rodikliu R.41 (paslaugos ir infrastruktūra; pilnas rodiklio pavadinimas 6 lape)</v>
      </c>
      <c r="C104" s="648" t="str">
        <f>'4'!I20</f>
        <v>Ne</v>
      </c>
    </row>
    <row r="105" spans="1:3" ht="28.8" x14ac:dyDescent="0.3">
      <c r="A105" s="2" t="s">
        <v>91</v>
      </c>
      <c r="B105" s="509" t="str">
        <f t="shared" si="4"/>
        <v>Poreikis siejasi su rezultato rodikliu R.42 (socialinė įtrauktis; pilnas rodiklio pavadinimas 6 lape)</v>
      </c>
      <c r="C105" s="648" t="str">
        <f>'4'!I21</f>
        <v>Ne</v>
      </c>
    </row>
    <row r="106" spans="1:3" x14ac:dyDescent="0.3">
      <c r="B106" s="649"/>
      <c r="C106" s="650"/>
    </row>
    <row r="107" spans="1:3" x14ac:dyDescent="0.3">
      <c r="B107" s="651"/>
      <c r="C107" s="652" t="str">
        <f>'4'!J6</f>
        <v>7 poreikis</v>
      </c>
    </row>
    <row r="108" spans="1:3" x14ac:dyDescent="0.3">
      <c r="A108" s="2" t="s">
        <v>16</v>
      </c>
      <c r="B108" s="509" t="str">
        <f>B91</f>
        <v>Poreikis</v>
      </c>
      <c r="C108" s="644">
        <f>'4'!J7</f>
        <v>0</v>
      </c>
    </row>
    <row r="109" spans="1:3" x14ac:dyDescent="0.3">
      <c r="A109" s="2" t="s">
        <v>17</v>
      </c>
      <c r="B109" s="509" t="str">
        <f t="shared" ref="B109:B122" si="5">B92</f>
        <v>Poreikio sąsaja su stiprybėmis ir (arba) galimybėmis</v>
      </c>
      <c r="C109" s="645">
        <f>'4'!J8</f>
        <v>0</v>
      </c>
    </row>
    <row r="110" spans="1:3" x14ac:dyDescent="0.3">
      <c r="A110" s="2" t="s">
        <v>79</v>
      </c>
      <c r="B110" s="509" t="str">
        <f t="shared" si="5"/>
        <v>Poreikio sąsaja su silpnybėmis ir (arba) grėsmėmis</v>
      </c>
      <c r="C110" s="645">
        <f>'4'!J9</f>
        <v>0</v>
      </c>
    </row>
    <row r="111" spans="1:3" ht="43.2" x14ac:dyDescent="0.3">
      <c r="A111" s="2" t="s">
        <v>80</v>
      </c>
      <c r="B111" s="509" t="str">
        <f t="shared" si="5"/>
        <v>Poreikio sąsaja su situacijos analizės rodikliais (poreikio dydžio, problemos masto, intervencijos poreikio kiekybinis pagrindimas)</v>
      </c>
      <c r="C111" s="645">
        <f>'4'!J10</f>
        <v>0</v>
      </c>
    </row>
    <row r="112" spans="1:3" ht="28.8" x14ac:dyDescent="0.3">
      <c r="A112" s="2" t="s">
        <v>81</v>
      </c>
      <c r="B112" s="509" t="str">
        <f t="shared" si="5"/>
        <v>Poreikio sąsaja su aukštesnio lygmens strateginiais dokumentais</v>
      </c>
      <c r="C112" s="645">
        <f>'4'!J11</f>
        <v>0</v>
      </c>
    </row>
    <row r="113" spans="1:3" x14ac:dyDescent="0.3">
      <c r="A113" s="2" t="s">
        <v>82</v>
      </c>
      <c r="B113" s="509" t="str">
        <f t="shared" si="5"/>
        <v>Poreikio sąsaja su VVG teritorijos gyventojų nuomone</v>
      </c>
      <c r="C113" s="645">
        <f>'4'!J12</f>
        <v>0</v>
      </c>
    </row>
    <row r="114" spans="1:3" x14ac:dyDescent="0.3">
      <c r="A114" s="2" t="s">
        <v>83</v>
      </c>
      <c r="B114" s="509" t="str">
        <f t="shared" si="5"/>
        <v>Poreikį tenkinančių VPS priemonių skaičius</v>
      </c>
      <c r="C114" s="646">
        <f>'4'!J13</f>
        <v>0</v>
      </c>
    </row>
    <row r="115" spans="1:3" x14ac:dyDescent="0.3">
      <c r="A115" s="2" t="s">
        <v>84</v>
      </c>
      <c r="B115" s="509" t="str">
        <f t="shared" si="5"/>
        <v>Susijęs nacionalinis poreikis 1</v>
      </c>
      <c r="C115" s="647" t="str">
        <f>'4'!J14</f>
        <v>Pasirinkite</v>
      </c>
    </row>
    <row r="116" spans="1:3" x14ac:dyDescent="0.3">
      <c r="A116" s="2" t="s">
        <v>85</v>
      </c>
      <c r="B116" s="509" t="str">
        <f t="shared" si="5"/>
        <v>Susijęs nacionalinis poreikis 2</v>
      </c>
      <c r="C116" s="647" t="str">
        <f>'4'!J15</f>
        <v>Pasirinkite</v>
      </c>
    </row>
    <row r="117" spans="1:3" x14ac:dyDescent="0.3">
      <c r="A117" s="2" t="s">
        <v>86</v>
      </c>
      <c r="B117" s="509" t="str">
        <f t="shared" si="5"/>
        <v>Susijęs nacionalinis poreikis 3</v>
      </c>
      <c r="C117" s="647" t="str">
        <f>'4'!J16</f>
        <v>Pasirinkite</v>
      </c>
    </row>
    <row r="118" spans="1:3" ht="28.8" x14ac:dyDescent="0.3">
      <c r="A118" s="2" t="s">
        <v>87</v>
      </c>
      <c r="B118" s="509" t="str">
        <f t="shared" si="5"/>
        <v>Ar poreikis siejasi su rezultato rodikliu R.3 (skaitmeninės technologijos; pilnas rodiklio pavadinimas 6 lape)?</v>
      </c>
      <c r="C118" s="648" t="str">
        <f>'4'!J17</f>
        <v>Ne</v>
      </c>
    </row>
    <row r="119" spans="1:3" ht="28.8" x14ac:dyDescent="0.3">
      <c r="A119" s="2" t="s">
        <v>88</v>
      </c>
      <c r="B119" s="509" t="str">
        <f t="shared" si="5"/>
        <v>Ar poreikis siejasi su rezultato rodikliu R.37 (darbo vietos; pilnas rodiklio pavadinimas 6 lape)?</v>
      </c>
      <c r="C119" s="648" t="str">
        <f>'4'!J18</f>
        <v>Ne</v>
      </c>
    </row>
    <row r="120" spans="1:3" ht="28.8" x14ac:dyDescent="0.3">
      <c r="A120" s="2" t="s">
        <v>89</v>
      </c>
      <c r="B120" s="509" t="str">
        <f t="shared" si="5"/>
        <v>Poreikis siejasi su rezultato rodikliu R.39 (kaimo verslai; pilnas rodiklio pavadinimas 6 lape)</v>
      </c>
      <c r="C120" s="648" t="str">
        <f>'4'!J19</f>
        <v>Ne</v>
      </c>
    </row>
    <row r="121" spans="1:3" ht="28.8" x14ac:dyDescent="0.3">
      <c r="A121" s="2" t="s">
        <v>90</v>
      </c>
      <c r="B121" s="509" t="str">
        <f t="shared" si="5"/>
        <v>Poreikis siejasi su rezultato rodikliu R.41 (paslaugos ir infrastruktūra; pilnas rodiklio pavadinimas 6 lape)</v>
      </c>
      <c r="C121" s="648" t="str">
        <f>'4'!J20</f>
        <v>Ne</v>
      </c>
    </row>
    <row r="122" spans="1:3" ht="28.8" x14ac:dyDescent="0.3">
      <c r="A122" s="2" t="s">
        <v>91</v>
      </c>
      <c r="B122" s="509" t="str">
        <f t="shared" si="5"/>
        <v>Poreikis siejasi su rezultato rodikliu R.42 (socialinė įtrauktis; pilnas rodiklio pavadinimas 6 lape)</v>
      </c>
      <c r="C122" s="648" t="str">
        <f>'4'!J21</f>
        <v>Ne</v>
      </c>
    </row>
    <row r="123" spans="1:3" x14ac:dyDescent="0.3">
      <c r="B123" s="649"/>
      <c r="C123" s="650"/>
    </row>
    <row r="124" spans="1:3" x14ac:dyDescent="0.3">
      <c r="B124" s="651"/>
      <c r="C124" s="652" t="str">
        <f>'4'!K6</f>
        <v>8 poreikis</v>
      </c>
    </row>
    <row r="125" spans="1:3" x14ac:dyDescent="0.3">
      <c r="A125" s="2" t="s">
        <v>16</v>
      </c>
      <c r="B125" s="509" t="str">
        <f>B108</f>
        <v>Poreikis</v>
      </c>
      <c r="C125" s="644">
        <f>'4'!K7</f>
        <v>0</v>
      </c>
    </row>
    <row r="126" spans="1:3" x14ac:dyDescent="0.3">
      <c r="A126" s="2" t="s">
        <v>17</v>
      </c>
      <c r="B126" s="509" t="str">
        <f t="shared" ref="B126:B139" si="6">B109</f>
        <v>Poreikio sąsaja su stiprybėmis ir (arba) galimybėmis</v>
      </c>
      <c r="C126" s="645">
        <f>'4'!K8</f>
        <v>0</v>
      </c>
    </row>
    <row r="127" spans="1:3" x14ac:dyDescent="0.3">
      <c r="A127" s="2" t="s">
        <v>79</v>
      </c>
      <c r="B127" s="509" t="str">
        <f t="shared" si="6"/>
        <v>Poreikio sąsaja su silpnybėmis ir (arba) grėsmėmis</v>
      </c>
      <c r="C127" s="645">
        <f>'4'!K9</f>
        <v>0</v>
      </c>
    </row>
    <row r="128" spans="1:3" ht="43.2" x14ac:dyDescent="0.3">
      <c r="A128" s="2" t="s">
        <v>80</v>
      </c>
      <c r="B128" s="509" t="str">
        <f t="shared" si="6"/>
        <v>Poreikio sąsaja su situacijos analizės rodikliais (poreikio dydžio, problemos masto, intervencijos poreikio kiekybinis pagrindimas)</v>
      </c>
      <c r="C128" s="645">
        <f>'4'!K10</f>
        <v>0</v>
      </c>
    </row>
    <row r="129" spans="1:3" ht="28.8" x14ac:dyDescent="0.3">
      <c r="A129" s="2" t="s">
        <v>81</v>
      </c>
      <c r="B129" s="509" t="str">
        <f t="shared" si="6"/>
        <v>Poreikio sąsaja su aukštesnio lygmens strateginiais dokumentais</v>
      </c>
      <c r="C129" s="645">
        <f>'4'!K11</f>
        <v>0</v>
      </c>
    </row>
    <row r="130" spans="1:3" x14ac:dyDescent="0.3">
      <c r="A130" s="2" t="s">
        <v>82</v>
      </c>
      <c r="B130" s="509" t="str">
        <f t="shared" si="6"/>
        <v>Poreikio sąsaja su VVG teritorijos gyventojų nuomone</v>
      </c>
      <c r="C130" s="645">
        <f>'4'!K12</f>
        <v>0</v>
      </c>
    </row>
    <row r="131" spans="1:3" x14ac:dyDescent="0.3">
      <c r="A131" s="2" t="s">
        <v>83</v>
      </c>
      <c r="B131" s="509" t="str">
        <f t="shared" si="6"/>
        <v>Poreikį tenkinančių VPS priemonių skaičius</v>
      </c>
      <c r="C131" s="646">
        <f>'4'!K13</f>
        <v>0</v>
      </c>
    </row>
    <row r="132" spans="1:3" x14ac:dyDescent="0.3">
      <c r="A132" s="2" t="s">
        <v>84</v>
      </c>
      <c r="B132" s="509" t="str">
        <f t="shared" si="6"/>
        <v>Susijęs nacionalinis poreikis 1</v>
      </c>
      <c r="C132" s="647" t="str">
        <f>'4'!K14</f>
        <v>Pasirinkite</v>
      </c>
    </row>
    <row r="133" spans="1:3" x14ac:dyDescent="0.3">
      <c r="A133" s="2" t="s">
        <v>85</v>
      </c>
      <c r="B133" s="509" t="str">
        <f t="shared" si="6"/>
        <v>Susijęs nacionalinis poreikis 2</v>
      </c>
      <c r="C133" s="647" t="str">
        <f>'4'!K15</f>
        <v>Pasirinkite</v>
      </c>
    </row>
    <row r="134" spans="1:3" x14ac:dyDescent="0.3">
      <c r="A134" s="2" t="s">
        <v>86</v>
      </c>
      <c r="B134" s="509" t="str">
        <f t="shared" si="6"/>
        <v>Susijęs nacionalinis poreikis 3</v>
      </c>
      <c r="C134" s="647" t="str">
        <f>'4'!K16</f>
        <v>Pasirinkite</v>
      </c>
    </row>
    <row r="135" spans="1:3" ht="28.8" x14ac:dyDescent="0.3">
      <c r="A135" s="2" t="s">
        <v>87</v>
      </c>
      <c r="B135" s="509" t="str">
        <f t="shared" si="6"/>
        <v>Ar poreikis siejasi su rezultato rodikliu R.3 (skaitmeninės technologijos; pilnas rodiklio pavadinimas 6 lape)?</v>
      </c>
      <c r="C135" s="648" t="str">
        <f>'4'!K17</f>
        <v>Ne</v>
      </c>
    </row>
    <row r="136" spans="1:3" ht="28.8" x14ac:dyDescent="0.3">
      <c r="A136" s="2" t="s">
        <v>88</v>
      </c>
      <c r="B136" s="509" t="str">
        <f t="shared" si="6"/>
        <v>Ar poreikis siejasi su rezultato rodikliu R.37 (darbo vietos; pilnas rodiklio pavadinimas 6 lape)?</v>
      </c>
      <c r="C136" s="648" t="str">
        <f>'4'!K18</f>
        <v>Ne</v>
      </c>
    </row>
    <row r="137" spans="1:3" ht="28.8" x14ac:dyDescent="0.3">
      <c r="A137" s="2" t="s">
        <v>89</v>
      </c>
      <c r="B137" s="509" t="str">
        <f t="shared" si="6"/>
        <v>Poreikis siejasi su rezultato rodikliu R.39 (kaimo verslai; pilnas rodiklio pavadinimas 6 lape)</v>
      </c>
      <c r="C137" s="648" t="str">
        <f>'4'!K19</f>
        <v>Ne</v>
      </c>
    </row>
    <row r="138" spans="1:3" ht="28.8" x14ac:dyDescent="0.3">
      <c r="A138" s="2" t="s">
        <v>90</v>
      </c>
      <c r="B138" s="509" t="str">
        <f t="shared" si="6"/>
        <v>Poreikis siejasi su rezultato rodikliu R.41 (paslaugos ir infrastruktūra; pilnas rodiklio pavadinimas 6 lape)</v>
      </c>
      <c r="C138" s="648" t="str">
        <f>'4'!K20</f>
        <v>Ne</v>
      </c>
    </row>
    <row r="139" spans="1:3" ht="28.8" x14ac:dyDescent="0.3">
      <c r="A139" s="2" t="s">
        <v>91</v>
      </c>
      <c r="B139" s="509" t="str">
        <f t="shared" si="6"/>
        <v>Poreikis siejasi su rezultato rodikliu R.42 (socialinė įtrauktis; pilnas rodiklio pavadinimas 6 lape)</v>
      </c>
      <c r="C139" s="648" t="str">
        <f>'4'!K21</f>
        <v>Ne</v>
      </c>
    </row>
    <row r="140" spans="1:3" x14ac:dyDescent="0.3">
      <c r="B140" s="649"/>
      <c r="C140" s="650"/>
    </row>
    <row r="141" spans="1:3" x14ac:dyDescent="0.3">
      <c r="B141" s="651"/>
      <c r="C141" s="652" t="str">
        <f>'4'!L6</f>
        <v>9 poreikis</v>
      </c>
    </row>
    <row r="142" spans="1:3" x14ac:dyDescent="0.3">
      <c r="A142" s="2" t="s">
        <v>16</v>
      </c>
      <c r="B142" s="509" t="str">
        <f>B125</f>
        <v>Poreikis</v>
      </c>
      <c r="C142" s="644">
        <f>'4'!L7</f>
        <v>0</v>
      </c>
    </row>
    <row r="143" spans="1:3" x14ac:dyDescent="0.3">
      <c r="A143" s="2" t="s">
        <v>17</v>
      </c>
      <c r="B143" s="509" t="str">
        <f t="shared" ref="B143:B156" si="7">B126</f>
        <v>Poreikio sąsaja su stiprybėmis ir (arba) galimybėmis</v>
      </c>
      <c r="C143" s="645">
        <f>'4'!L8</f>
        <v>0</v>
      </c>
    </row>
    <row r="144" spans="1:3" x14ac:dyDescent="0.3">
      <c r="A144" s="2" t="s">
        <v>79</v>
      </c>
      <c r="B144" s="509" t="str">
        <f t="shared" si="7"/>
        <v>Poreikio sąsaja su silpnybėmis ir (arba) grėsmėmis</v>
      </c>
      <c r="C144" s="645">
        <f>'4'!L9</f>
        <v>0</v>
      </c>
    </row>
    <row r="145" spans="1:3" ht="43.2" x14ac:dyDescent="0.3">
      <c r="A145" s="2" t="s">
        <v>80</v>
      </c>
      <c r="B145" s="509" t="str">
        <f t="shared" si="7"/>
        <v>Poreikio sąsaja su situacijos analizės rodikliais (poreikio dydžio, problemos masto, intervencijos poreikio kiekybinis pagrindimas)</v>
      </c>
      <c r="C145" s="645">
        <f>'4'!L10</f>
        <v>0</v>
      </c>
    </row>
    <row r="146" spans="1:3" ht="28.8" x14ac:dyDescent="0.3">
      <c r="A146" s="2" t="s">
        <v>81</v>
      </c>
      <c r="B146" s="509" t="str">
        <f t="shared" si="7"/>
        <v>Poreikio sąsaja su aukštesnio lygmens strateginiais dokumentais</v>
      </c>
      <c r="C146" s="645">
        <f>'4'!L11</f>
        <v>0</v>
      </c>
    </row>
    <row r="147" spans="1:3" x14ac:dyDescent="0.3">
      <c r="A147" s="2" t="s">
        <v>82</v>
      </c>
      <c r="B147" s="509" t="str">
        <f t="shared" si="7"/>
        <v>Poreikio sąsaja su VVG teritorijos gyventojų nuomone</v>
      </c>
      <c r="C147" s="645">
        <f>'4'!L12</f>
        <v>0</v>
      </c>
    </row>
    <row r="148" spans="1:3" x14ac:dyDescent="0.3">
      <c r="A148" s="2" t="s">
        <v>83</v>
      </c>
      <c r="B148" s="509" t="str">
        <f t="shared" si="7"/>
        <v>Poreikį tenkinančių VPS priemonių skaičius</v>
      </c>
      <c r="C148" s="646">
        <f>'4'!L13</f>
        <v>0</v>
      </c>
    </row>
    <row r="149" spans="1:3" x14ac:dyDescent="0.3">
      <c r="A149" s="2" t="s">
        <v>84</v>
      </c>
      <c r="B149" s="509" t="str">
        <f t="shared" si="7"/>
        <v>Susijęs nacionalinis poreikis 1</v>
      </c>
      <c r="C149" s="647" t="str">
        <f>'4'!L14</f>
        <v>Pasirinkite</v>
      </c>
    </row>
    <row r="150" spans="1:3" x14ac:dyDescent="0.3">
      <c r="A150" s="2" t="s">
        <v>85</v>
      </c>
      <c r="B150" s="509" t="str">
        <f t="shared" si="7"/>
        <v>Susijęs nacionalinis poreikis 2</v>
      </c>
      <c r="C150" s="647" t="str">
        <f>'4'!L15</f>
        <v>Pasirinkite</v>
      </c>
    </row>
    <row r="151" spans="1:3" x14ac:dyDescent="0.3">
      <c r="A151" s="2" t="s">
        <v>86</v>
      </c>
      <c r="B151" s="509" t="str">
        <f t="shared" si="7"/>
        <v>Susijęs nacionalinis poreikis 3</v>
      </c>
      <c r="C151" s="647" t="str">
        <f>'4'!L16</f>
        <v>Pasirinkite</v>
      </c>
    </row>
    <row r="152" spans="1:3" ht="28.8" x14ac:dyDescent="0.3">
      <c r="A152" s="2" t="s">
        <v>87</v>
      </c>
      <c r="B152" s="509" t="str">
        <f t="shared" si="7"/>
        <v>Ar poreikis siejasi su rezultato rodikliu R.3 (skaitmeninės technologijos; pilnas rodiklio pavadinimas 6 lape)?</v>
      </c>
      <c r="C152" s="648" t="str">
        <f>'4'!L17</f>
        <v>Ne</v>
      </c>
    </row>
    <row r="153" spans="1:3" ht="28.8" x14ac:dyDescent="0.3">
      <c r="A153" s="2" t="s">
        <v>88</v>
      </c>
      <c r="B153" s="509" t="str">
        <f t="shared" si="7"/>
        <v>Ar poreikis siejasi su rezultato rodikliu R.37 (darbo vietos; pilnas rodiklio pavadinimas 6 lape)?</v>
      </c>
      <c r="C153" s="648" t="str">
        <f>'4'!L18</f>
        <v>Ne</v>
      </c>
    </row>
    <row r="154" spans="1:3" ht="28.8" x14ac:dyDescent="0.3">
      <c r="A154" s="2" t="s">
        <v>89</v>
      </c>
      <c r="B154" s="509" t="str">
        <f t="shared" si="7"/>
        <v>Poreikis siejasi su rezultato rodikliu R.39 (kaimo verslai; pilnas rodiklio pavadinimas 6 lape)</v>
      </c>
      <c r="C154" s="648" t="str">
        <f>'4'!L19</f>
        <v>Ne</v>
      </c>
    </row>
    <row r="155" spans="1:3" ht="28.8" x14ac:dyDescent="0.3">
      <c r="A155" s="2" t="s">
        <v>90</v>
      </c>
      <c r="B155" s="509" t="str">
        <f t="shared" si="7"/>
        <v>Poreikis siejasi su rezultato rodikliu R.41 (paslaugos ir infrastruktūra; pilnas rodiklio pavadinimas 6 lape)</v>
      </c>
      <c r="C155" s="648" t="str">
        <f>'4'!L20</f>
        <v>Ne</v>
      </c>
    </row>
    <row r="156" spans="1:3" ht="28.8" x14ac:dyDescent="0.3">
      <c r="A156" s="2" t="s">
        <v>91</v>
      </c>
      <c r="B156" s="509" t="str">
        <f t="shared" si="7"/>
        <v>Poreikis siejasi su rezultato rodikliu R.42 (socialinė įtrauktis; pilnas rodiklio pavadinimas 6 lape)</v>
      </c>
      <c r="C156" s="648" t="str">
        <f>'4'!L21</f>
        <v>Ne</v>
      </c>
    </row>
    <row r="157" spans="1:3" x14ac:dyDescent="0.3">
      <c r="B157" s="649"/>
      <c r="C157" s="650"/>
    </row>
    <row r="158" spans="1:3" x14ac:dyDescent="0.3">
      <c r="B158" s="651"/>
      <c r="C158" s="652" t="str">
        <f>'4'!M6</f>
        <v>10 poreikis</v>
      </c>
    </row>
    <row r="159" spans="1:3" x14ac:dyDescent="0.3">
      <c r="A159" s="2" t="s">
        <v>16</v>
      </c>
      <c r="B159" s="509" t="str">
        <f>B142</f>
        <v>Poreikis</v>
      </c>
      <c r="C159" s="644">
        <f>'4'!M7</f>
        <v>0</v>
      </c>
    </row>
    <row r="160" spans="1:3" x14ac:dyDescent="0.3">
      <c r="A160" s="2" t="s">
        <v>17</v>
      </c>
      <c r="B160" s="509" t="str">
        <f t="shared" ref="B160:B173" si="8">B143</f>
        <v>Poreikio sąsaja su stiprybėmis ir (arba) galimybėmis</v>
      </c>
      <c r="C160" s="645">
        <f>'4'!M8</f>
        <v>0</v>
      </c>
    </row>
    <row r="161" spans="1:3" x14ac:dyDescent="0.3">
      <c r="A161" s="2" t="s">
        <v>79</v>
      </c>
      <c r="B161" s="509" t="str">
        <f t="shared" si="8"/>
        <v>Poreikio sąsaja su silpnybėmis ir (arba) grėsmėmis</v>
      </c>
      <c r="C161" s="645">
        <f>'4'!M9</f>
        <v>0</v>
      </c>
    </row>
    <row r="162" spans="1:3" ht="43.2" x14ac:dyDescent="0.3">
      <c r="A162" s="2" t="s">
        <v>80</v>
      </c>
      <c r="B162" s="509" t="str">
        <f t="shared" si="8"/>
        <v>Poreikio sąsaja su situacijos analizės rodikliais (poreikio dydžio, problemos masto, intervencijos poreikio kiekybinis pagrindimas)</v>
      </c>
      <c r="C162" s="645">
        <f>'4'!M10</f>
        <v>0</v>
      </c>
    </row>
    <row r="163" spans="1:3" ht="28.8" x14ac:dyDescent="0.3">
      <c r="A163" s="2" t="s">
        <v>81</v>
      </c>
      <c r="B163" s="509" t="str">
        <f t="shared" si="8"/>
        <v>Poreikio sąsaja su aukštesnio lygmens strateginiais dokumentais</v>
      </c>
      <c r="C163" s="645">
        <f>'4'!M11</f>
        <v>0</v>
      </c>
    </row>
    <row r="164" spans="1:3" x14ac:dyDescent="0.3">
      <c r="A164" s="2" t="s">
        <v>82</v>
      </c>
      <c r="B164" s="509" t="str">
        <f t="shared" si="8"/>
        <v>Poreikio sąsaja su VVG teritorijos gyventojų nuomone</v>
      </c>
      <c r="C164" s="645">
        <f>'4'!M12</f>
        <v>0</v>
      </c>
    </row>
    <row r="165" spans="1:3" x14ac:dyDescent="0.3">
      <c r="A165" s="2" t="s">
        <v>83</v>
      </c>
      <c r="B165" s="509" t="str">
        <f t="shared" si="8"/>
        <v>Poreikį tenkinančių VPS priemonių skaičius</v>
      </c>
      <c r="C165" s="646">
        <f>'4'!M13</f>
        <v>0</v>
      </c>
    </row>
    <row r="166" spans="1:3" x14ac:dyDescent="0.3">
      <c r="A166" s="2" t="s">
        <v>84</v>
      </c>
      <c r="B166" s="509" t="str">
        <f t="shared" si="8"/>
        <v>Susijęs nacionalinis poreikis 1</v>
      </c>
      <c r="C166" s="647" t="str">
        <f>'4'!M14</f>
        <v>Pasirinkite</v>
      </c>
    </row>
    <row r="167" spans="1:3" x14ac:dyDescent="0.3">
      <c r="A167" s="2" t="s">
        <v>85</v>
      </c>
      <c r="B167" s="509" t="str">
        <f t="shared" si="8"/>
        <v>Susijęs nacionalinis poreikis 2</v>
      </c>
      <c r="C167" s="647" t="str">
        <f>'4'!M15</f>
        <v>Pasirinkite</v>
      </c>
    </row>
    <row r="168" spans="1:3" x14ac:dyDescent="0.3">
      <c r="A168" s="2" t="s">
        <v>86</v>
      </c>
      <c r="B168" s="509" t="str">
        <f t="shared" si="8"/>
        <v>Susijęs nacionalinis poreikis 3</v>
      </c>
      <c r="C168" s="647" t="str">
        <f>'4'!M16</f>
        <v>Pasirinkite</v>
      </c>
    </row>
    <row r="169" spans="1:3" ht="28.8" x14ac:dyDescent="0.3">
      <c r="A169" s="2" t="s">
        <v>87</v>
      </c>
      <c r="B169" s="509" t="str">
        <f t="shared" si="8"/>
        <v>Ar poreikis siejasi su rezultato rodikliu R.3 (skaitmeninės technologijos; pilnas rodiklio pavadinimas 6 lape)?</v>
      </c>
      <c r="C169" s="648" t="str">
        <f>'4'!M17</f>
        <v>Ne</v>
      </c>
    </row>
    <row r="170" spans="1:3" ht="28.8" x14ac:dyDescent="0.3">
      <c r="A170" s="2" t="s">
        <v>88</v>
      </c>
      <c r="B170" s="509" t="str">
        <f t="shared" si="8"/>
        <v>Ar poreikis siejasi su rezultato rodikliu R.37 (darbo vietos; pilnas rodiklio pavadinimas 6 lape)?</v>
      </c>
      <c r="C170" s="648" t="str">
        <f>'4'!M18</f>
        <v>Ne</v>
      </c>
    </row>
    <row r="171" spans="1:3" ht="28.8" x14ac:dyDescent="0.3">
      <c r="A171" s="2" t="s">
        <v>89</v>
      </c>
      <c r="B171" s="509" t="str">
        <f t="shared" si="8"/>
        <v>Poreikis siejasi su rezultato rodikliu R.39 (kaimo verslai; pilnas rodiklio pavadinimas 6 lape)</v>
      </c>
      <c r="C171" s="648" t="str">
        <f>'4'!M19</f>
        <v>Ne</v>
      </c>
    </row>
    <row r="172" spans="1:3" ht="28.8" x14ac:dyDescent="0.3">
      <c r="A172" s="2" t="s">
        <v>90</v>
      </c>
      <c r="B172" s="509" t="str">
        <f t="shared" si="8"/>
        <v>Poreikis siejasi su rezultato rodikliu R.41 (paslaugos ir infrastruktūra; pilnas rodiklio pavadinimas 6 lape)</v>
      </c>
      <c r="C172" s="648" t="str">
        <f>'4'!M20</f>
        <v>Ne</v>
      </c>
    </row>
    <row r="173" spans="1:3" ht="28.8" x14ac:dyDescent="0.3">
      <c r="A173" s="2" t="s">
        <v>91</v>
      </c>
      <c r="B173" s="509" t="str">
        <f t="shared" si="8"/>
        <v>Poreikis siejasi su rezultato rodikliu R.42 (socialinė įtrauktis; pilnas rodiklio pavadinimas 6 lape)</v>
      </c>
      <c r="C173" s="648" t="str">
        <f>'4'!M21</f>
        <v>Ne</v>
      </c>
    </row>
    <row r="174" spans="1:3" x14ac:dyDescent="0.3">
      <c r="B174" s="649"/>
      <c r="C174" s="650"/>
    </row>
    <row r="175" spans="1:3" x14ac:dyDescent="0.3">
      <c r="B175" s="651"/>
      <c r="C175" s="652" t="str">
        <f>'4'!N6</f>
        <v>11 poreikis</v>
      </c>
    </row>
    <row r="176" spans="1:3" x14ac:dyDescent="0.3">
      <c r="A176" s="2" t="s">
        <v>16</v>
      </c>
      <c r="B176" s="509" t="str">
        <f>B159</f>
        <v>Poreikis</v>
      </c>
      <c r="C176" s="644">
        <f>'4'!N7</f>
        <v>0</v>
      </c>
    </row>
    <row r="177" spans="1:3" x14ac:dyDescent="0.3">
      <c r="A177" s="2" t="s">
        <v>17</v>
      </c>
      <c r="B177" s="509" t="str">
        <f t="shared" ref="B177:B190" si="9">B160</f>
        <v>Poreikio sąsaja su stiprybėmis ir (arba) galimybėmis</v>
      </c>
      <c r="C177" s="645">
        <f>'4'!N8</f>
        <v>0</v>
      </c>
    </row>
    <row r="178" spans="1:3" x14ac:dyDescent="0.3">
      <c r="A178" s="2" t="s">
        <v>79</v>
      </c>
      <c r="B178" s="509" t="str">
        <f t="shared" si="9"/>
        <v>Poreikio sąsaja su silpnybėmis ir (arba) grėsmėmis</v>
      </c>
      <c r="C178" s="645">
        <f>'4'!N9</f>
        <v>0</v>
      </c>
    </row>
    <row r="179" spans="1:3" ht="43.2" x14ac:dyDescent="0.3">
      <c r="A179" s="2" t="s">
        <v>80</v>
      </c>
      <c r="B179" s="509" t="str">
        <f t="shared" si="9"/>
        <v>Poreikio sąsaja su situacijos analizės rodikliais (poreikio dydžio, problemos masto, intervencijos poreikio kiekybinis pagrindimas)</v>
      </c>
      <c r="C179" s="645">
        <f>'4'!N10</f>
        <v>0</v>
      </c>
    </row>
    <row r="180" spans="1:3" ht="28.8" x14ac:dyDescent="0.3">
      <c r="A180" s="2" t="s">
        <v>81</v>
      </c>
      <c r="B180" s="509" t="str">
        <f t="shared" si="9"/>
        <v>Poreikio sąsaja su aukštesnio lygmens strateginiais dokumentais</v>
      </c>
      <c r="C180" s="645">
        <f>'4'!N11</f>
        <v>0</v>
      </c>
    </row>
    <row r="181" spans="1:3" x14ac:dyDescent="0.3">
      <c r="A181" s="2" t="s">
        <v>82</v>
      </c>
      <c r="B181" s="509" t="str">
        <f t="shared" si="9"/>
        <v>Poreikio sąsaja su VVG teritorijos gyventojų nuomone</v>
      </c>
      <c r="C181" s="645">
        <f>'4'!N12</f>
        <v>0</v>
      </c>
    </row>
    <row r="182" spans="1:3" x14ac:dyDescent="0.3">
      <c r="A182" s="2" t="s">
        <v>83</v>
      </c>
      <c r="B182" s="509" t="str">
        <f t="shared" si="9"/>
        <v>Poreikį tenkinančių VPS priemonių skaičius</v>
      </c>
      <c r="C182" s="646">
        <f>'4'!N13</f>
        <v>0</v>
      </c>
    </row>
    <row r="183" spans="1:3" x14ac:dyDescent="0.3">
      <c r="A183" s="2" t="s">
        <v>84</v>
      </c>
      <c r="B183" s="509" t="str">
        <f t="shared" si="9"/>
        <v>Susijęs nacionalinis poreikis 1</v>
      </c>
      <c r="C183" s="647" t="str">
        <f>'4'!N14</f>
        <v>Pasirinkite</v>
      </c>
    </row>
    <row r="184" spans="1:3" x14ac:dyDescent="0.3">
      <c r="A184" s="2" t="s">
        <v>85</v>
      </c>
      <c r="B184" s="509" t="str">
        <f t="shared" si="9"/>
        <v>Susijęs nacionalinis poreikis 2</v>
      </c>
      <c r="C184" s="647" t="str">
        <f>'4'!N15</f>
        <v>Pasirinkite</v>
      </c>
    </row>
    <row r="185" spans="1:3" x14ac:dyDescent="0.3">
      <c r="A185" s="2" t="s">
        <v>86</v>
      </c>
      <c r="B185" s="509" t="str">
        <f t="shared" si="9"/>
        <v>Susijęs nacionalinis poreikis 3</v>
      </c>
      <c r="C185" s="647" t="str">
        <f>'4'!N16</f>
        <v>Pasirinkite</v>
      </c>
    </row>
    <row r="186" spans="1:3" ht="28.8" x14ac:dyDescent="0.3">
      <c r="A186" s="2" t="s">
        <v>87</v>
      </c>
      <c r="B186" s="509" t="str">
        <f t="shared" si="9"/>
        <v>Ar poreikis siejasi su rezultato rodikliu R.3 (skaitmeninės technologijos; pilnas rodiklio pavadinimas 6 lape)?</v>
      </c>
      <c r="C186" s="648" t="str">
        <f>'4'!N17</f>
        <v>Ne</v>
      </c>
    </row>
    <row r="187" spans="1:3" ht="28.8" x14ac:dyDescent="0.3">
      <c r="A187" s="2" t="s">
        <v>88</v>
      </c>
      <c r="B187" s="509" t="str">
        <f t="shared" si="9"/>
        <v>Ar poreikis siejasi su rezultato rodikliu R.37 (darbo vietos; pilnas rodiklio pavadinimas 6 lape)?</v>
      </c>
      <c r="C187" s="648" t="str">
        <f>'4'!N18</f>
        <v>Ne</v>
      </c>
    </row>
    <row r="188" spans="1:3" ht="28.8" x14ac:dyDescent="0.3">
      <c r="A188" s="2" t="s">
        <v>89</v>
      </c>
      <c r="B188" s="509" t="str">
        <f t="shared" si="9"/>
        <v>Poreikis siejasi su rezultato rodikliu R.39 (kaimo verslai; pilnas rodiklio pavadinimas 6 lape)</v>
      </c>
      <c r="C188" s="648" t="str">
        <f>'4'!N19</f>
        <v>Ne</v>
      </c>
    </row>
    <row r="189" spans="1:3" ht="28.8" x14ac:dyDescent="0.3">
      <c r="A189" s="2" t="s">
        <v>90</v>
      </c>
      <c r="B189" s="509" t="str">
        <f t="shared" si="9"/>
        <v>Poreikis siejasi su rezultato rodikliu R.41 (paslaugos ir infrastruktūra; pilnas rodiklio pavadinimas 6 lape)</v>
      </c>
      <c r="C189" s="648" t="str">
        <f>'4'!N20</f>
        <v>Ne</v>
      </c>
    </row>
    <row r="190" spans="1:3" ht="28.8" x14ac:dyDescent="0.3">
      <c r="A190" s="2" t="s">
        <v>91</v>
      </c>
      <c r="B190" s="509" t="str">
        <f t="shared" si="9"/>
        <v>Poreikis siejasi su rezultato rodikliu R.42 (socialinė įtrauktis; pilnas rodiklio pavadinimas 6 lape)</v>
      </c>
      <c r="C190" s="648" t="str">
        <f>'4'!N21</f>
        <v>Ne</v>
      </c>
    </row>
    <row r="191" spans="1:3" x14ac:dyDescent="0.3">
      <c r="B191" s="649"/>
      <c r="C191" s="650"/>
    </row>
    <row r="192" spans="1:3" x14ac:dyDescent="0.3">
      <c r="B192" s="651"/>
      <c r="C192" s="652" t="str">
        <f>'4'!O6</f>
        <v>12 poreikis</v>
      </c>
    </row>
    <row r="193" spans="1:3" x14ac:dyDescent="0.3">
      <c r="A193" s="2" t="s">
        <v>16</v>
      </c>
      <c r="B193" s="509" t="str">
        <f>B176</f>
        <v>Poreikis</v>
      </c>
      <c r="C193" s="644">
        <f>'4'!O7</f>
        <v>0</v>
      </c>
    </row>
    <row r="194" spans="1:3" x14ac:dyDescent="0.3">
      <c r="A194" s="2" t="s">
        <v>17</v>
      </c>
      <c r="B194" s="509" t="str">
        <f t="shared" ref="B194:B207" si="10">B177</f>
        <v>Poreikio sąsaja su stiprybėmis ir (arba) galimybėmis</v>
      </c>
      <c r="C194" s="645">
        <f>'4'!O8</f>
        <v>0</v>
      </c>
    </row>
    <row r="195" spans="1:3" x14ac:dyDescent="0.3">
      <c r="A195" s="2" t="s">
        <v>79</v>
      </c>
      <c r="B195" s="509" t="str">
        <f t="shared" si="10"/>
        <v>Poreikio sąsaja su silpnybėmis ir (arba) grėsmėmis</v>
      </c>
      <c r="C195" s="645">
        <f>'4'!O9</f>
        <v>0</v>
      </c>
    </row>
    <row r="196" spans="1:3" ht="43.2" x14ac:dyDescent="0.3">
      <c r="A196" s="2" t="s">
        <v>80</v>
      </c>
      <c r="B196" s="509" t="str">
        <f t="shared" si="10"/>
        <v>Poreikio sąsaja su situacijos analizės rodikliais (poreikio dydžio, problemos masto, intervencijos poreikio kiekybinis pagrindimas)</v>
      </c>
      <c r="C196" s="645">
        <f>'4'!O10</f>
        <v>0</v>
      </c>
    </row>
    <row r="197" spans="1:3" ht="28.8" x14ac:dyDescent="0.3">
      <c r="A197" s="2" t="s">
        <v>81</v>
      </c>
      <c r="B197" s="509" t="str">
        <f t="shared" si="10"/>
        <v>Poreikio sąsaja su aukštesnio lygmens strateginiais dokumentais</v>
      </c>
      <c r="C197" s="645">
        <f>'4'!O11</f>
        <v>0</v>
      </c>
    </row>
    <row r="198" spans="1:3" x14ac:dyDescent="0.3">
      <c r="A198" s="2" t="s">
        <v>82</v>
      </c>
      <c r="B198" s="509" t="str">
        <f t="shared" si="10"/>
        <v>Poreikio sąsaja su VVG teritorijos gyventojų nuomone</v>
      </c>
      <c r="C198" s="645">
        <f>'4'!O12</f>
        <v>0</v>
      </c>
    </row>
    <row r="199" spans="1:3" x14ac:dyDescent="0.3">
      <c r="A199" s="2" t="s">
        <v>83</v>
      </c>
      <c r="B199" s="509" t="str">
        <f t="shared" si="10"/>
        <v>Poreikį tenkinančių VPS priemonių skaičius</v>
      </c>
      <c r="C199" s="646">
        <f>'4'!O13</f>
        <v>0</v>
      </c>
    </row>
    <row r="200" spans="1:3" x14ac:dyDescent="0.3">
      <c r="A200" s="2" t="s">
        <v>84</v>
      </c>
      <c r="B200" s="509" t="str">
        <f t="shared" si="10"/>
        <v>Susijęs nacionalinis poreikis 1</v>
      </c>
      <c r="C200" s="647" t="str">
        <f>'4'!O14</f>
        <v>Pasirinkite</v>
      </c>
    </row>
    <row r="201" spans="1:3" x14ac:dyDescent="0.3">
      <c r="A201" s="2" t="s">
        <v>85</v>
      </c>
      <c r="B201" s="509" t="str">
        <f t="shared" si="10"/>
        <v>Susijęs nacionalinis poreikis 2</v>
      </c>
      <c r="C201" s="647" t="str">
        <f>'4'!O15</f>
        <v>Pasirinkite</v>
      </c>
    </row>
    <row r="202" spans="1:3" x14ac:dyDescent="0.3">
      <c r="A202" s="2" t="s">
        <v>86</v>
      </c>
      <c r="B202" s="509" t="str">
        <f t="shared" si="10"/>
        <v>Susijęs nacionalinis poreikis 3</v>
      </c>
      <c r="C202" s="647" t="str">
        <f>'4'!O16</f>
        <v>Pasirinkite</v>
      </c>
    </row>
    <row r="203" spans="1:3" ht="28.8" x14ac:dyDescent="0.3">
      <c r="A203" s="2" t="s">
        <v>87</v>
      </c>
      <c r="B203" s="509" t="str">
        <f t="shared" si="10"/>
        <v>Ar poreikis siejasi su rezultato rodikliu R.3 (skaitmeninės technologijos; pilnas rodiklio pavadinimas 6 lape)?</v>
      </c>
      <c r="C203" s="648" t="str">
        <f>'4'!O17</f>
        <v>Ne</v>
      </c>
    </row>
    <row r="204" spans="1:3" ht="28.8" x14ac:dyDescent="0.3">
      <c r="A204" s="2" t="s">
        <v>88</v>
      </c>
      <c r="B204" s="509" t="str">
        <f t="shared" si="10"/>
        <v>Ar poreikis siejasi su rezultato rodikliu R.37 (darbo vietos; pilnas rodiklio pavadinimas 6 lape)?</v>
      </c>
      <c r="C204" s="648" t="str">
        <f>'4'!O18</f>
        <v>Ne</v>
      </c>
    </row>
    <row r="205" spans="1:3" ht="28.8" x14ac:dyDescent="0.3">
      <c r="A205" s="2" t="s">
        <v>89</v>
      </c>
      <c r="B205" s="509" t="str">
        <f t="shared" si="10"/>
        <v>Poreikis siejasi su rezultato rodikliu R.39 (kaimo verslai; pilnas rodiklio pavadinimas 6 lape)</v>
      </c>
      <c r="C205" s="648" t="str">
        <f>'4'!O19</f>
        <v>Ne</v>
      </c>
    </row>
    <row r="206" spans="1:3" ht="28.8" x14ac:dyDescent="0.3">
      <c r="A206" s="2" t="s">
        <v>90</v>
      </c>
      <c r="B206" s="509" t="str">
        <f t="shared" si="10"/>
        <v>Poreikis siejasi su rezultato rodikliu R.41 (paslaugos ir infrastruktūra; pilnas rodiklio pavadinimas 6 lape)</v>
      </c>
      <c r="C206" s="648" t="str">
        <f>'4'!O20</f>
        <v>Ne</v>
      </c>
    </row>
    <row r="207" spans="1:3" ht="28.8" x14ac:dyDescent="0.3">
      <c r="A207" s="2" t="s">
        <v>91</v>
      </c>
      <c r="B207" s="509" t="str">
        <f t="shared" si="10"/>
        <v>Poreikis siejasi su rezultato rodikliu R.42 (socialinė įtrauktis; pilnas rodiklio pavadinimas 6 lape)</v>
      </c>
      <c r="C207" s="648" t="str">
        <f>'4'!O21</f>
        <v>Ne</v>
      </c>
    </row>
    <row r="208" spans="1:3" x14ac:dyDescent="0.3">
      <c r="B208" s="649"/>
      <c r="C208" s="650"/>
    </row>
    <row r="209" spans="1:3" x14ac:dyDescent="0.3">
      <c r="B209" s="651"/>
      <c r="C209" s="652" t="str">
        <f>'4'!P6</f>
        <v>13 poreikis</v>
      </c>
    </row>
    <row r="210" spans="1:3" x14ac:dyDescent="0.3">
      <c r="A210" s="2" t="s">
        <v>16</v>
      </c>
      <c r="B210" s="509" t="str">
        <f>B193</f>
        <v>Poreikis</v>
      </c>
      <c r="C210" s="644">
        <f>'4'!P7</f>
        <v>0</v>
      </c>
    </row>
    <row r="211" spans="1:3" x14ac:dyDescent="0.3">
      <c r="A211" s="2" t="s">
        <v>17</v>
      </c>
      <c r="B211" s="509" t="str">
        <f t="shared" ref="B211:B224" si="11">B194</f>
        <v>Poreikio sąsaja su stiprybėmis ir (arba) galimybėmis</v>
      </c>
      <c r="C211" s="645">
        <f>'4'!P8</f>
        <v>0</v>
      </c>
    </row>
    <row r="212" spans="1:3" x14ac:dyDescent="0.3">
      <c r="A212" s="2" t="s">
        <v>79</v>
      </c>
      <c r="B212" s="509" t="str">
        <f t="shared" si="11"/>
        <v>Poreikio sąsaja su silpnybėmis ir (arba) grėsmėmis</v>
      </c>
      <c r="C212" s="645">
        <f>'4'!P9</f>
        <v>0</v>
      </c>
    </row>
    <row r="213" spans="1:3" ht="43.2" x14ac:dyDescent="0.3">
      <c r="A213" s="2" t="s">
        <v>80</v>
      </c>
      <c r="B213" s="509" t="str">
        <f t="shared" si="11"/>
        <v>Poreikio sąsaja su situacijos analizės rodikliais (poreikio dydžio, problemos masto, intervencijos poreikio kiekybinis pagrindimas)</v>
      </c>
      <c r="C213" s="645">
        <f>'4'!P10</f>
        <v>0</v>
      </c>
    </row>
    <row r="214" spans="1:3" ht="28.8" x14ac:dyDescent="0.3">
      <c r="A214" s="2" t="s">
        <v>81</v>
      </c>
      <c r="B214" s="509" t="str">
        <f t="shared" si="11"/>
        <v>Poreikio sąsaja su aukštesnio lygmens strateginiais dokumentais</v>
      </c>
      <c r="C214" s="645">
        <f>'4'!P11</f>
        <v>0</v>
      </c>
    </row>
    <row r="215" spans="1:3" x14ac:dyDescent="0.3">
      <c r="A215" s="2" t="s">
        <v>82</v>
      </c>
      <c r="B215" s="509" t="str">
        <f t="shared" si="11"/>
        <v>Poreikio sąsaja su VVG teritorijos gyventojų nuomone</v>
      </c>
      <c r="C215" s="645">
        <f>'4'!P12</f>
        <v>0</v>
      </c>
    </row>
    <row r="216" spans="1:3" x14ac:dyDescent="0.3">
      <c r="A216" s="2" t="s">
        <v>83</v>
      </c>
      <c r="B216" s="509" t="str">
        <f t="shared" si="11"/>
        <v>Poreikį tenkinančių VPS priemonių skaičius</v>
      </c>
      <c r="C216" s="646">
        <f>'4'!P13</f>
        <v>0</v>
      </c>
    </row>
    <row r="217" spans="1:3" x14ac:dyDescent="0.3">
      <c r="A217" s="2" t="s">
        <v>84</v>
      </c>
      <c r="B217" s="509" t="str">
        <f t="shared" si="11"/>
        <v>Susijęs nacionalinis poreikis 1</v>
      </c>
      <c r="C217" s="647" t="str">
        <f>'4'!P14</f>
        <v>Pasirinkite</v>
      </c>
    </row>
    <row r="218" spans="1:3" x14ac:dyDescent="0.3">
      <c r="A218" s="2" t="s">
        <v>85</v>
      </c>
      <c r="B218" s="509" t="str">
        <f t="shared" si="11"/>
        <v>Susijęs nacionalinis poreikis 2</v>
      </c>
      <c r="C218" s="647" t="str">
        <f>'4'!P15</f>
        <v>Pasirinkite</v>
      </c>
    </row>
    <row r="219" spans="1:3" x14ac:dyDescent="0.3">
      <c r="A219" s="2" t="s">
        <v>86</v>
      </c>
      <c r="B219" s="509" t="str">
        <f t="shared" si="11"/>
        <v>Susijęs nacionalinis poreikis 3</v>
      </c>
      <c r="C219" s="647" t="str">
        <f>'4'!P16</f>
        <v>Pasirinkite</v>
      </c>
    </row>
    <row r="220" spans="1:3" ht="28.8" x14ac:dyDescent="0.3">
      <c r="A220" s="2" t="s">
        <v>87</v>
      </c>
      <c r="B220" s="509" t="str">
        <f t="shared" si="11"/>
        <v>Ar poreikis siejasi su rezultato rodikliu R.3 (skaitmeninės technologijos; pilnas rodiklio pavadinimas 6 lape)?</v>
      </c>
      <c r="C220" s="648" t="str">
        <f>'4'!P17</f>
        <v>Ne</v>
      </c>
    </row>
    <row r="221" spans="1:3" ht="28.8" x14ac:dyDescent="0.3">
      <c r="A221" s="2" t="s">
        <v>88</v>
      </c>
      <c r="B221" s="509" t="str">
        <f t="shared" si="11"/>
        <v>Ar poreikis siejasi su rezultato rodikliu R.37 (darbo vietos; pilnas rodiklio pavadinimas 6 lape)?</v>
      </c>
      <c r="C221" s="648" t="str">
        <f>'4'!P18</f>
        <v>Ne</v>
      </c>
    </row>
    <row r="222" spans="1:3" ht="28.8" x14ac:dyDescent="0.3">
      <c r="A222" s="2" t="s">
        <v>89</v>
      </c>
      <c r="B222" s="509" t="str">
        <f t="shared" si="11"/>
        <v>Poreikis siejasi su rezultato rodikliu R.39 (kaimo verslai; pilnas rodiklio pavadinimas 6 lape)</v>
      </c>
      <c r="C222" s="648" t="str">
        <f>'4'!P19</f>
        <v>Ne</v>
      </c>
    </row>
    <row r="223" spans="1:3" ht="28.8" x14ac:dyDescent="0.3">
      <c r="A223" s="2" t="s">
        <v>90</v>
      </c>
      <c r="B223" s="509" t="str">
        <f t="shared" si="11"/>
        <v>Poreikis siejasi su rezultato rodikliu R.41 (paslaugos ir infrastruktūra; pilnas rodiklio pavadinimas 6 lape)</v>
      </c>
      <c r="C223" s="648" t="str">
        <f>'4'!P20</f>
        <v>Ne</v>
      </c>
    </row>
    <row r="224" spans="1:3" ht="28.8" x14ac:dyDescent="0.3">
      <c r="A224" s="2" t="s">
        <v>91</v>
      </c>
      <c r="B224" s="509" t="str">
        <f t="shared" si="11"/>
        <v>Poreikis siejasi su rezultato rodikliu R.42 (socialinė įtrauktis; pilnas rodiklio pavadinimas 6 lape)</v>
      </c>
      <c r="C224" s="648" t="str">
        <f>'4'!P21</f>
        <v>Ne</v>
      </c>
    </row>
    <row r="225" spans="1:3" x14ac:dyDescent="0.3">
      <c r="B225" s="649"/>
      <c r="C225" s="650"/>
    </row>
    <row r="226" spans="1:3" x14ac:dyDescent="0.3">
      <c r="B226" s="651"/>
      <c r="C226" s="652" t="str">
        <f>'4'!Q6</f>
        <v>14 poreikis</v>
      </c>
    </row>
    <row r="227" spans="1:3" x14ac:dyDescent="0.3">
      <c r="A227" s="2" t="s">
        <v>16</v>
      </c>
      <c r="B227" s="509" t="str">
        <f>B210</f>
        <v>Poreikis</v>
      </c>
      <c r="C227" s="644">
        <f>'4'!Q7</f>
        <v>0</v>
      </c>
    </row>
    <row r="228" spans="1:3" x14ac:dyDescent="0.3">
      <c r="A228" s="2" t="s">
        <v>17</v>
      </c>
      <c r="B228" s="509" t="str">
        <f t="shared" ref="B228:B241" si="12">B211</f>
        <v>Poreikio sąsaja su stiprybėmis ir (arba) galimybėmis</v>
      </c>
      <c r="C228" s="645">
        <f>'4'!Q8</f>
        <v>0</v>
      </c>
    </row>
    <row r="229" spans="1:3" x14ac:dyDescent="0.3">
      <c r="A229" s="2" t="s">
        <v>79</v>
      </c>
      <c r="B229" s="509" t="str">
        <f t="shared" si="12"/>
        <v>Poreikio sąsaja su silpnybėmis ir (arba) grėsmėmis</v>
      </c>
      <c r="C229" s="645">
        <f>'4'!Q9</f>
        <v>0</v>
      </c>
    </row>
    <row r="230" spans="1:3" ht="43.2" x14ac:dyDescent="0.3">
      <c r="A230" s="2" t="s">
        <v>80</v>
      </c>
      <c r="B230" s="509" t="str">
        <f t="shared" si="12"/>
        <v>Poreikio sąsaja su situacijos analizės rodikliais (poreikio dydžio, problemos masto, intervencijos poreikio kiekybinis pagrindimas)</v>
      </c>
      <c r="C230" s="645">
        <f>'4'!Q10</f>
        <v>0</v>
      </c>
    </row>
    <row r="231" spans="1:3" ht="28.8" x14ac:dyDescent="0.3">
      <c r="A231" s="2" t="s">
        <v>81</v>
      </c>
      <c r="B231" s="509" t="str">
        <f t="shared" si="12"/>
        <v>Poreikio sąsaja su aukštesnio lygmens strateginiais dokumentais</v>
      </c>
      <c r="C231" s="645">
        <f>'4'!Q11</f>
        <v>0</v>
      </c>
    </row>
    <row r="232" spans="1:3" x14ac:dyDescent="0.3">
      <c r="A232" s="2" t="s">
        <v>82</v>
      </c>
      <c r="B232" s="509" t="str">
        <f t="shared" si="12"/>
        <v>Poreikio sąsaja su VVG teritorijos gyventojų nuomone</v>
      </c>
      <c r="C232" s="645">
        <f>'4'!Q12</f>
        <v>0</v>
      </c>
    </row>
    <row r="233" spans="1:3" x14ac:dyDescent="0.3">
      <c r="A233" s="2" t="s">
        <v>83</v>
      </c>
      <c r="B233" s="509" t="str">
        <f t="shared" si="12"/>
        <v>Poreikį tenkinančių VPS priemonių skaičius</v>
      </c>
      <c r="C233" s="646">
        <f>'4'!Q13</f>
        <v>0</v>
      </c>
    </row>
    <row r="234" spans="1:3" x14ac:dyDescent="0.3">
      <c r="A234" s="2" t="s">
        <v>84</v>
      </c>
      <c r="B234" s="509" t="str">
        <f t="shared" si="12"/>
        <v>Susijęs nacionalinis poreikis 1</v>
      </c>
      <c r="C234" s="647" t="str">
        <f>'4'!Q14</f>
        <v>Pasirinkite</v>
      </c>
    </row>
    <row r="235" spans="1:3" x14ac:dyDescent="0.3">
      <c r="A235" s="2" t="s">
        <v>85</v>
      </c>
      <c r="B235" s="509" t="str">
        <f t="shared" si="12"/>
        <v>Susijęs nacionalinis poreikis 2</v>
      </c>
      <c r="C235" s="647" t="str">
        <f>'4'!Q15</f>
        <v>Pasirinkite</v>
      </c>
    </row>
    <row r="236" spans="1:3" x14ac:dyDescent="0.3">
      <c r="A236" s="2" t="s">
        <v>86</v>
      </c>
      <c r="B236" s="509" t="str">
        <f t="shared" si="12"/>
        <v>Susijęs nacionalinis poreikis 3</v>
      </c>
      <c r="C236" s="647" t="str">
        <f>'4'!Q16</f>
        <v>Pasirinkite</v>
      </c>
    </row>
    <row r="237" spans="1:3" ht="28.8" x14ac:dyDescent="0.3">
      <c r="A237" s="2" t="s">
        <v>87</v>
      </c>
      <c r="B237" s="509" t="str">
        <f t="shared" si="12"/>
        <v>Ar poreikis siejasi su rezultato rodikliu R.3 (skaitmeninės technologijos; pilnas rodiklio pavadinimas 6 lape)?</v>
      </c>
      <c r="C237" s="648" t="str">
        <f>'4'!Q17</f>
        <v>Ne</v>
      </c>
    </row>
    <row r="238" spans="1:3" ht="28.8" x14ac:dyDescent="0.3">
      <c r="A238" s="2" t="s">
        <v>88</v>
      </c>
      <c r="B238" s="509" t="str">
        <f t="shared" si="12"/>
        <v>Ar poreikis siejasi su rezultato rodikliu R.37 (darbo vietos; pilnas rodiklio pavadinimas 6 lape)?</v>
      </c>
      <c r="C238" s="648" t="str">
        <f>'4'!Q18</f>
        <v>Ne</v>
      </c>
    </row>
    <row r="239" spans="1:3" ht="28.8" x14ac:dyDescent="0.3">
      <c r="A239" s="2" t="s">
        <v>89</v>
      </c>
      <c r="B239" s="509" t="str">
        <f t="shared" si="12"/>
        <v>Poreikis siejasi su rezultato rodikliu R.39 (kaimo verslai; pilnas rodiklio pavadinimas 6 lape)</v>
      </c>
      <c r="C239" s="648" t="str">
        <f>'4'!Q19</f>
        <v>Ne</v>
      </c>
    </row>
    <row r="240" spans="1:3" ht="28.8" x14ac:dyDescent="0.3">
      <c r="A240" s="2" t="s">
        <v>90</v>
      </c>
      <c r="B240" s="509" t="str">
        <f t="shared" si="12"/>
        <v>Poreikis siejasi su rezultato rodikliu R.41 (paslaugos ir infrastruktūra; pilnas rodiklio pavadinimas 6 lape)</v>
      </c>
      <c r="C240" s="648" t="str">
        <f>'4'!Q20</f>
        <v>Ne</v>
      </c>
    </row>
    <row r="241" spans="1:3" ht="28.8" x14ac:dyDescent="0.3">
      <c r="A241" s="2" t="s">
        <v>91</v>
      </c>
      <c r="B241" s="509" t="str">
        <f t="shared" si="12"/>
        <v>Poreikis siejasi su rezultato rodikliu R.42 (socialinė įtrauktis; pilnas rodiklio pavadinimas 6 lape)</v>
      </c>
      <c r="C241" s="648" t="str">
        <f>'4'!Q21</f>
        <v>Ne</v>
      </c>
    </row>
    <row r="242" spans="1:3" x14ac:dyDescent="0.3">
      <c r="B242" s="649"/>
      <c r="C242" s="650"/>
    </row>
    <row r="243" spans="1:3" x14ac:dyDescent="0.3">
      <c r="B243" s="651"/>
      <c r="C243" s="652" t="str">
        <f>'4'!R6</f>
        <v>15 poreikis</v>
      </c>
    </row>
    <row r="244" spans="1:3" x14ac:dyDescent="0.3">
      <c r="A244" s="2" t="s">
        <v>16</v>
      </c>
      <c r="B244" s="509" t="str">
        <f>B227</f>
        <v>Poreikis</v>
      </c>
      <c r="C244" s="644">
        <f>'4'!R7</f>
        <v>0</v>
      </c>
    </row>
    <row r="245" spans="1:3" x14ac:dyDescent="0.3">
      <c r="A245" s="2" t="s">
        <v>17</v>
      </c>
      <c r="B245" s="509" t="str">
        <f t="shared" ref="B245:B258" si="13">B228</f>
        <v>Poreikio sąsaja su stiprybėmis ir (arba) galimybėmis</v>
      </c>
      <c r="C245" s="645">
        <f>'4'!R8</f>
        <v>0</v>
      </c>
    </row>
    <row r="246" spans="1:3" x14ac:dyDescent="0.3">
      <c r="A246" s="2" t="s">
        <v>79</v>
      </c>
      <c r="B246" s="509" t="str">
        <f t="shared" si="13"/>
        <v>Poreikio sąsaja su silpnybėmis ir (arba) grėsmėmis</v>
      </c>
      <c r="C246" s="645">
        <f>'4'!R9</f>
        <v>0</v>
      </c>
    </row>
    <row r="247" spans="1:3" ht="43.2" x14ac:dyDescent="0.3">
      <c r="A247" s="2" t="s">
        <v>80</v>
      </c>
      <c r="B247" s="509" t="str">
        <f t="shared" si="13"/>
        <v>Poreikio sąsaja su situacijos analizės rodikliais (poreikio dydžio, problemos masto, intervencijos poreikio kiekybinis pagrindimas)</v>
      </c>
      <c r="C247" s="645">
        <f>'4'!R10</f>
        <v>0</v>
      </c>
    </row>
    <row r="248" spans="1:3" ht="28.8" x14ac:dyDescent="0.3">
      <c r="A248" s="2" t="s">
        <v>81</v>
      </c>
      <c r="B248" s="509" t="str">
        <f t="shared" si="13"/>
        <v>Poreikio sąsaja su aukštesnio lygmens strateginiais dokumentais</v>
      </c>
      <c r="C248" s="645">
        <f>'4'!R11</f>
        <v>0</v>
      </c>
    </row>
    <row r="249" spans="1:3" x14ac:dyDescent="0.3">
      <c r="A249" s="2" t="s">
        <v>82</v>
      </c>
      <c r="B249" s="509" t="str">
        <f t="shared" si="13"/>
        <v>Poreikio sąsaja su VVG teritorijos gyventojų nuomone</v>
      </c>
      <c r="C249" s="645">
        <f>'4'!R12</f>
        <v>0</v>
      </c>
    </row>
    <row r="250" spans="1:3" x14ac:dyDescent="0.3">
      <c r="A250" s="2" t="s">
        <v>83</v>
      </c>
      <c r="B250" s="509" t="str">
        <f t="shared" si="13"/>
        <v>Poreikį tenkinančių VPS priemonių skaičius</v>
      </c>
      <c r="C250" s="646">
        <f>'4'!R13</f>
        <v>0</v>
      </c>
    </row>
    <row r="251" spans="1:3" x14ac:dyDescent="0.3">
      <c r="A251" s="2" t="s">
        <v>84</v>
      </c>
      <c r="B251" s="509" t="str">
        <f t="shared" si="13"/>
        <v>Susijęs nacionalinis poreikis 1</v>
      </c>
      <c r="C251" s="647" t="str">
        <f>'4'!R14</f>
        <v>Pasirinkite</v>
      </c>
    </row>
    <row r="252" spans="1:3" x14ac:dyDescent="0.3">
      <c r="A252" s="2" t="s">
        <v>85</v>
      </c>
      <c r="B252" s="509" t="str">
        <f t="shared" si="13"/>
        <v>Susijęs nacionalinis poreikis 2</v>
      </c>
      <c r="C252" s="647" t="str">
        <f>'4'!R15</f>
        <v>Pasirinkite</v>
      </c>
    </row>
    <row r="253" spans="1:3" x14ac:dyDescent="0.3">
      <c r="A253" s="2" t="s">
        <v>86</v>
      </c>
      <c r="B253" s="509" t="str">
        <f t="shared" si="13"/>
        <v>Susijęs nacionalinis poreikis 3</v>
      </c>
      <c r="C253" s="647" t="str">
        <f>'4'!R16</f>
        <v>Pasirinkite</v>
      </c>
    </row>
    <row r="254" spans="1:3" ht="28.8" x14ac:dyDescent="0.3">
      <c r="A254" s="2" t="s">
        <v>87</v>
      </c>
      <c r="B254" s="509" t="str">
        <f t="shared" si="13"/>
        <v>Ar poreikis siejasi su rezultato rodikliu R.3 (skaitmeninės technologijos; pilnas rodiklio pavadinimas 6 lape)?</v>
      </c>
      <c r="C254" s="648" t="str">
        <f>'4'!R17</f>
        <v>Ne</v>
      </c>
    </row>
    <row r="255" spans="1:3" ht="28.8" x14ac:dyDescent="0.3">
      <c r="A255" s="2" t="s">
        <v>88</v>
      </c>
      <c r="B255" s="509" t="str">
        <f t="shared" si="13"/>
        <v>Ar poreikis siejasi su rezultato rodikliu R.37 (darbo vietos; pilnas rodiklio pavadinimas 6 lape)?</v>
      </c>
      <c r="C255" s="648" t="str">
        <f>'4'!R18</f>
        <v>Ne</v>
      </c>
    </row>
    <row r="256" spans="1:3" ht="28.8" x14ac:dyDescent="0.3">
      <c r="A256" s="2" t="s">
        <v>89</v>
      </c>
      <c r="B256" s="509" t="str">
        <f t="shared" si="13"/>
        <v>Poreikis siejasi su rezultato rodikliu R.39 (kaimo verslai; pilnas rodiklio pavadinimas 6 lape)</v>
      </c>
      <c r="C256" s="648" t="str">
        <f>'4'!R19</f>
        <v>Ne</v>
      </c>
    </row>
    <row r="257" spans="1:3" ht="28.8" x14ac:dyDescent="0.3">
      <c r="A257" s="2" t="s">
        <v>90</v>
      </c>
      <c r="B257" s="509" t="str">
        <f t="shared" si="13"/>
        <v>Poreikis siejasi su rezultato rodikliu R.41 (paslaugos ir infrastruktūra; pilnas rodiklio pavadinimas 6 lape)</v>
      </c>
      <c r="C257" s="648" t="str">
        <f>'4'!R20</f>
        <v>Ne</v>
      </c>
    </row>
    <row r="258" spans="1:3" ht="28.8" x14ac:dyDescent="0.3">
      <c r="A258" s="2" t="s">
        <v>91</v>
      </c>
      <c r="B258" s="509" t="str">
        <f t="shared" si="13"/>
        <v>Poreikis siejasi su rezultato rodikliu R.42 (socialinė įtrauktis; pilnas rodiklio pavadinimas 6 lape)</v>
      </c>
      <c r="C258" s="648" t="str">
        <f>'4'!R21</f>
        <v>Ne</v>
      </c>
    </row>
    <row r="259" spans="1:3" x14ac:dyDescent="0.3">
      <c r="B259" s="649"/>
      <c r="C259" s="650"/>
    </row>
    <row r="260" spans="1:3" x14ac:dyDescent="0.3">
      <c r="B260" s="651"/>
      <c r="C260" s="652" t="str">
        <f>'4'!S6</f>
        <v>16 poreikis</v>
      </c>
    </row>
    <row r="261" spans="1:3" x14ac:dyDescent="0.3">
      <c r="A261" s="2" t="s">
        <v>16</v>
      </c>
      <c r="B261" s="509" t="str">
        <f>B244</f>
        <v>Poreikis</v>
      </c>
      <c r="C261" s="644">
        <f>'4'!S7</f>
        <v>0</v>
      </c>
    </row>
    <row r="262" spans="1:3" x14ac:dyDescent="0.3">
      <c r="A262" s="2" t="s">
        <v>17</v>
      </c>
      <c r="B262" s="509" t="str">
        <f t="shared" ref="B262:B275" si="14">B245</f>
        <v>Poreikio sąsaja su stiprybėmis ir (arba) galimybėmis</v>
      </c>
      <c r="C262" s="645">
        <f>'4'!S8</f>
        <v>0</v>
      </c>
    </row>
    <row r="263" spans="1:3" x14ac:dyDescent="0.3">
      <c r="A263" s="2" t="s">
        <v>79</v>
      </c>
      <c r="B263" s="509" t="str">
        <f t="shared" si="14"/>
        <v>Poreikio sąsaja su silpnybėmis ir (arba) grėsmėmis</v>
      </c>
      <c r="C263" s="645">
        <f>'4'!S9</f>
        <v>0</v>
      </c>
    </row>
    <row r="264" spans="1:3" ht="43.2" x14ac:dyDescent="0.3">
      <c r="A264" s="2" t="s">
        <v>80</v>
      </c>
      <c r="B264" s="509" t="str">
        <f t="shared" si="14"/>
        <v>Poreikio sąsaja su situacijos analizės rodikliais (poreikio dydžio, problemos masto, intervencijos poreikio kiekybinis pagrindimas)</v>
      </c>
      <c r="C264" s="645">
        <f>'4'!S10</f>
        <v>0</v>
      </c>
    </row>
    <row r="265" spans="1:3" ht="28.8" x14ac:dyDescent="0.3">
      <c r="A265" s="2" t="s">
        <v>81</v>
      </c>
      <c r="B265" s="509" t="str">
        <f t="shared" si="14"/>
        <v>Poreikio sąsaja su aukštesnio lygmens strateginiais dokumentais</v>
      </c>
      <c r="C265" s="645">
        <f>'4'!S11</f>
        <v>0</v>
      </c>
    </row>
    <row r="266" spans="1:3" x14ac:dyDescent="0.3">
      <c r="A266" s="2" t="s">
        <v>82</v>
      </c>
      <c r="B266" s="509" t="str">
        <f t="shared" si="14"/>
        <v>Poreikio sąsaja su VVG teritorijos gyventojų nuomone</v>
      </c>
      <c r="C266" s="645">
        <f>'4'!S12</f>
        <v>0</v>
      </c>
    </row>
    <row r="267" spans="1:3" x14ac:dyDescent="0.3">
      <c r="A267" s="2" t="s">
        <v>83</v>
      </c>
      <c r="B267" s="509" t="str">
        <f t="shared" si="14"/>
        <v>Poreikį tenkinančių VPS priemonių skaičius</v>
      </c>
      <c r="C267" s="646">
        <f>'4'!S13</f>
        <v>0</v>
      </c>
    </row>
    <row r="268" spans="1:3" x14ac:dyDescent="0.3">
      <c r="A268" s="2" t="s">
        <v>84</v>
      </c>
      <c r="B268" s="509" t="str">
        <f t="shared" si="14"/>
        <v>Susijęs nacionalinis poreikis 1</v>
      </c>
      <c r="C268" s="647" t="str">
        <f>'4'!S14</f>
        <v>Pasirinkite</v>
      </c>
    </row>
    <row r="269" spans="1:3" x14ac:dyDescent="0.3">
      <c r="A269" s="2" t="s">
        <v>85</v>
      </c>
      <c r="B269" s="509" t="str">
        <f t="shared" si="14"/>
        <v>Susijęs nacionalinis poreikis 2</v>
      </c>
      <c r="C269" s="647" t="str">
        <f>'4'!S15</f>
        <v>Pasirinkite</v>
      </c>
    </row>
    <row r="270" spans="1:3" x14ac:dyDescent="0.3">
      <c r="A270" s="2" t="s">
        <v>86</v>
      </c>
      <c r="B270" s="509" t="str">
        <f t="shared" si="14"/>
        <v>Susijęs nacionalinis poreikis 3</v>
      </c>
      <c r="C270" s="647" t="str">
        <f>'4'!S16</f>
        <v>Pasirinkite</v>
      </c>
    </row>
    <row r="271" spans="1:3" ht="28.8" x14ac:dyDescent="0.3">
      <c r="A271" s="2" t="s">
        <v>87</v>
      </c>
      <c r="B271" s="509" t="str">
        <f t="shared" si="14"/>
        <v>Ar poreikis siejasi su rezultato rodikliu R.3 (skaitmeninės technologijos; pilnas rodiklio pavadinimas 6 lape)?</v>
      </c>
      <c r="C271" s="648" t="str">
        <f>'4'!S17</f>
        <v>Ne</v>
      </c>
    </row>
    <row r="272" spans="1:3" ht="28.8" x14ac:dyDescent="0.3">
      <c r="A272" s="2" t="s">
        <v>88</v>
      </c>
      <c r="B272" s="509" t="str">
        <f t="shared" si="14"/>
        <v>Ar poreikis siejasi su rezultato rodikliu R.37 (darbo vietos; pilnas rodiklio pavadinimas 6 lape)?</v>
      </c>
      <c r="C272" s="648" t="str">
        <f>'4'!S18</f>
        <v>Ne</v>
      </c>
    </row>
    <row r="273" spans="1:3" ht="28.8" x14ac:dyDescent="0.3">
      <c r="A273" s="2" t="s">
        <v>89</v>
      </c>
      <c r="B273" s="509" t="str">
        <f t="shared" si="14"/>
        <v>Poreikis siejasi su rezultato rodikliu R.39 (kaimo verslai; pilnas rodiklio pavadinimas 6 lape)</v>
      </c>
      <c r="C273" s="648" t="str">
        <f>'4'!S19</f>
        <v>Ne</v>
      </c>
    </row>
    <row r="274" spans="1:3" ht="28.8" x14ac:dyDescent="0.3">
      <c r="A274" s="2" t="s">
        <v>90</v>
      </c>
      <c r="B274" s="509" t="str">
        <f t="shared" si="14"/>
        <v>Poreikis siejasi su rezultato rodikliu R.41 (paslaugos ir infrastruktūra; pilnas rodiklio pavadinimas 6 lape)</v>
      </c>
      <c r="C274" s="648" t="str">
        <f>'4'!S20</f>
        <v>Ne</v>
      </c>
    </row>
    <row r="275" spans="1:3" ht="28.8" x14ac:dyDescent="0.3">
      <c r="A275" s="2" t="s">
        <v>91</v>
      </c>
      <c r="B275" s="509" t="str">
        <f t="shared" si="14"/>
        <v>Poreikis siejasi su rezultato rodikliu R.42 (socialinė įtrauktis; pilnas rodiklio pavadinimas 6 lape)</v>
      </c>
      <c r="C275" s="648" t="str">
        <f>'4'!S21</f>
        <v>Ne</v>
      </c>
    </row>
    <row r="276" spans="1:3" x14ac:dyDescent="0.3">
      <c r="B276" s="649"/>
      <c r="C276" s="650"/>
    </row>
    <row r="277" spans="1:3" x14ac:dyDescent="0.3">
      <c r="B277" s="651"/>
      <c r="C277" s="652" t="str">
        <f>'4'!T6</f>
        <v>17 poreikis</v>
      </c>
    </row>
    <row r="278" spans="1:3" x14ac:dyDescent="0.3">
      <c r="A278" s="2" t="s">
        <v>16</v>
      </c>
      <c r="B278" s="509" t="str">
        <f>B261</f>
        <v>Poreikis</v>
      </c>
      <c r="C278" s="644">
        <f>'4'!T7</f>
        <v>0</v>
      </c>
    </row>
    <row r="279" spans="1:3" x14ac:dyDescent="0.3">
      <c r="A279" s="2" t="s">
        <v>17</v>
      </c>
      <c r="B279" s="509" t="str">
        <f t="shared" ref="B279:B292" si="15">B262</f>
        <v>Poreikio sąsaja su stiprybėmis ir (arba) galimybėmis</v>
      </c>
      <c r="C279" s="645">
        <f>'4'!T8</f>
        <v>0</v>
      </c>
    </row>
    <row r="280" spans="1:3" x14ac:dyDescent="0.3">
      <c r="A280" s="2" t="s">
        <v>79</v>
      </c>
      <c r="B280" s="509" t="str">
        <f t="shared" si="15"/>
        <v>Poreikio sąsaja su silpnybėmis ir (arba) grėsmėmis</v>
      </c>
      <c r="C280" s="645">
        <f>'4'!T9</f>
        <v>0</v>
      </c>
    </row>
    <row r="281" spans="1:3" ht="43.2" x14ac:dyDescent="0.3">
      <c r="A281" s="2" t="s">
        <v>80</v>
      </c>
      <c r="B281" s="509" t="str">
        <f t="shared" si="15"/>
        <v>Poreikio sąsaja su situacijos analizės rodikliais (poreikio dydžio, problemos masto, intervencijos poreikio kiekybinis pagrindimas)</v>
      </c>
      <c r="C281" s="645">
        <f>'4'!T10</f>
        <v>0</v>
      </c>
    </row>
    <row r="282" spans="1:3" ht="28.8" x14ac:dyDescent="0.3">
      <c r="A282" s="2" t="s">
        <v>81</v>
      </c>
      <c r="B282" s="509" t="str">
        <f t="shared" si="15"/>
        <v>Poreikio sąsaja su aukštesnio lygmens strateginiais dokumentais</v>
      </c>
      <c r="C282" s="645">
        <f>'4'!T11</f>
        <v>0</v>
      </c>
    </row>
    <row r="283" spans="1:3" x14ac:dyDescent="0.3">
      <c r="A283" s="2" t="s">
        <v>82</v>
      </c>
      <c r="B283" s="509" t="str">
        <f t="shared" si="15"/>
        <v>Poreikio sąsaja su VVG teritorijos gyventojų nuomone</v>
      </c>
      <c r="C283" s="645">
        <f>'4'!T12</f>
        <v>0</v>
      </c>
    </row>
    <row r="284" spans="1:3" x14ac:dyDescent="0.3">
      <c r="A284" s="2" t="s">
        <v>83</v>
      </c>
      <c r="B284" s="509" t="str">
        <f t="shared" si="15"/>
        <v>Poreikį tenkinančių VPS priemonių skaičius</v>
      </c>
      <c r="C284" s="646">
        <f>'4'!T13</f>
        <v>0</v>
      </c>
    </row>
    <row r="285" spans="1:3" x14ac:dyDescent="0.3">
      <c r="A285" s="2" t="s">
        <v>84</v>
      </c>
      <c r="B285" s="509" t="str">
        <f t="shared" si="15"/>
        <v>Susijęs nacionalinis poreikis 1</v>
      </c>
      <c r="C285" s="647" t="str">
        <f>'4'!T14</f>
        <v>Pasirinkite</v>
      </c>
    </row>
    <row r="286" spans="1:3" x14ac:dyDescent="0.3">
      <c r="A286" s="2" t="s">
        <v>85</v>
      </c>
      <c r="B286" s="509" t="str">
        <f t="shared" si="15"/>
        <v>Susijęs nacionalinis poreikis 2</v>
      </c>
      <c r="C286" s="647" t="str">
        <f>'4'!T15</f>
        <v>Pasirinkite</v>
      </c>
    </row>
    <row r="287" spans="1:3" x14ac:dyDescent="0.3">
      <c r="A287" s="2" t="s">
        <v>86</v>
      </c>
      <c r="B287" s="509" t="str">
        <f t="shared" si="15"/>
        <v>Susijęs nacionalinis poreikis 3</v>
      </c>
      <c r="C287" s="647" t="str">
        <f>'4'!T16</f>
        <v>Pasirinkite</v>
      </c>
    </row>
    <row r="288" spans="1:3" ht="28.8" x14ac:dyDescent="0.3">
      <c r="A288" s="2" t="s">
        <v>87</v>
      </c>
      <c r="B288" s="509" t="str">
        <f t="shared" si="15"/>
        <v>Ar poreikis siejasi su rezultato rodikliu R.3 (skaitmeninės technologijos; pilnas rodiklio pavadinimas 6 lape)?</v>
      </c>
      <c r="C288" s="648" t="str">
        <f>'4'!T17</f>
        <v>Ne</v>
      </c>
    </row>
    <row r="289" spans="1:3" ht="28.8" x14ac:dyDescent="0.3">
      <c r="A289" s="2" t="s">
        <v>88</v>
      </c>
      <c r="B289" s="509" t="str">
        <f t="shared" si="15"/>
        <v>Ar poreikis siejasi su rezultato rodikliu R.37 (darbo vietos; pilnas rodiklio pavadinimas 6 lape)?</v>
      </c>
      <c r="C289" s="648" t="str">
        <f>'4'!T18</f>
        <v>Ne</v>
      </c>
    </row>
    <row r="290" spans="1:3" ht="28.8" x14ac:dyDescent="0.3">
      <c r="A290" s="2" t="s">
        <v>89</v>
      </c>
      <c r="B290" s="509" t="str">
        <f t="shared" si="15"/>
        <v>Poreikis siejasi su rezultato rodikliu R.39 (kaimo verslai; pilnas rodiklio pavadinimas 6 lape)</v>
      </c>
      <c r="C290" s="648" t="str">
        <f>'4'!T19</f>
        <v>Ne</v>
      </c>
    </row>
    <row r="291" spans="1:3" ht="28.8" x14ac:dyDescent="0.3">
      <c r="A291" s="2" t="s">
        <v>90</v>
      </c>
      <c r="B291" s="509" t="str">
        <f t="shared" si="15"/>
        <v>Poreikis siejasi su rezultato rodikliu R.41 (paslaugos ir infrastruktūra; pilnas rodiklio pavadinimas 6 lape)</v>
      </c>
      <c r="C291" s="648" t="str">
        <f>'4'!T20</f>
        <v>Ne</v>
      </c>
    </row>
    <row r="292" spans="1:3" ht="28.8" x14ac:dyDescent="0.3">
      <c r="A292" s="2" t="s">
        <v>91</v>
      </c>
      <c r="B292" s="509" t="str">
        <f t="shared" si="15"/>
        <v>Poreikis siejasi su rezultato rodikliu R.42 (socialinė įtrauktis; pilnas rodiklio pavadinimas 6 lape)</v>
      </c>
      <c r="C292" s="648" t="str">
        <f>'4'!T21</f>
        <v>Ne</v>
      </c>
    </row>
    <row r="293" spans="1:3" x14ac:dyDescent="0.3">
      <c r="B293" s="649"/>
      <c r="C293" s="650"/>
    </row>
    <row r="294" spans="1:3" x14ac:dyDescent="0.3">
      <c r="B294" s="651"/>
      <c r="C294" s="652" t="str">
        <f>'4'!U6</f>
        <v>18 poreikis</v>
      </c>
    </row>
    <row r="295" spans="1:3" x14ac:dyDescent="0.3">
      <c r="A295" s="2" t="s">
        <v>16</v>
      </c>
      <c r="B295" s="509" t="str">
        <f>B278</f>
        <v>Poreikis</v>
      </c>
      <c r="C295" s="644">
        <f>'4'!U7</f>
        <v>0</v>
      </c>
    </row>
    <row r="296" spans="1:3" x14ac:dyDescent="0.3">
      <c r="A296" s="2" t="s">
        <v>17</v>
      </c>
      <c r="B296" s="509" t="str">
        <f t="shared" ref="B296:B309" si="16">B279</f>
        <v>Poreikio sąsaja su stiprybėmis ir (arba) galimybėmis</v>
      </c>
      <c r="C296" s="645">
        <f>'4'!U8</f>
        <v>0</v>
      </c>
    </row>
    <row r="297" spans="1:3" x14ac:dyDescent="0.3">
      <c r="A297" s="2" t="s">
        <v>79</v>
      </c>
      <c r="B297" s="509" t="str">
        <f t="shared" si="16"/>
        <v>Poreikio sąsaja su silpnybėmis ir (arba) grėsmėmis</v>
      </c>
      <c r="C297" s="645">
        <f>'4'!U9</f>
        <v>0</v>
      </c>
    </row>
    <row r="298" spans="1:3" ht="43.2" x14ac:dyDescent="0.3">
      <c r="A298" s="2" t="s">
        <v>80</v>
      </c>
      <c r="B298" s="509" t="str">
        <f t="shared" si="16"/>
        <v>Poreikio sąsaja su situacijos analizės rodikliais (poreikio dydžio, problemos masto, intervencijos poreikio kiekybinis pagrindimas)</v>
      </c>
      <c r="C298" s="645">
        <f>'4'!U10</f>
        <v>0</v>
      </c>
    </row>
    <row r="299" spans="1:3" ht="28.8" x14ac:dyDescent="0.3">
      <c r="A299" s="2" t="s">
        <v>81</v>
      </c>
      <c r="B299" s="509" t="str">
        <f t="shared" si="16"/>
        <v>Poreikio sąsaja su aukštesnio lygmens strateginiais dokumentais</v>
      </c>
      <c r="C299" s="645">
        <f>'4'!U11</f>
        <v>0</v>
      </c>
    </row>
    <row r="300" spans="1:3" x14ac:dyDescent="0.3">
      <c r="A300" s="2" t="s">
        <v>82</v>
      </c>
      <c r="B300" s="509" t="str">
        <f t="shared" si="16"/>
        <v>Poreikio sąsaja su VVG teritorijos gyventojų nuomone</v>
      </c>
      <c r="C300" s="645">
        <f>'4'!U12</f>
        <v>0</v>
      </c>
    </row>
    <row r="301" spans="1:3" x14ac:dyDescent="0.3">
      <c r="A301" s="2" t="s">
        <v>83</v>
      </c>
      <c r="B301" s="509" t="str">
        <f t="shared" si="16"/>
        <v>Poreikį tenkinančių VPS priemonių skaičius</v>
      </c>
      <c r="C301" s="646">
        <f>'4'!U13</f>
        <v>0</v>
      </c>
    </row>
    <row r="302" spans="1:3" x14ac:dyDescent="0.3">
      <c r="A302" s="2" t="s">
        <v>84</v>
      </c>
      <c r="B302" s="509" t="str">
        <f t="shared" si="16"/>
        <v>Susijęs nacionalinis poreikis 1</v>
      </c>
      <c r="C302" s="647" t="str">
        <f>'4'!U14</f>
        <v>Pasirinkite</v>
      </c>
    </row>
    <row r="303" spans="1:3" x14ac:dyDescent="0.3">
      <c r="A303" s="2" t="s">
        <v>85</v>
      </c>
      <c r="B303" s="509" t="str">
        <f t="shared" si="16"/>
        <v>Susijęs nacionalinis poreikis 2</v>
      </c>
      <c r="C303" s="647" t="str">
        <f>'4'!U15</f>
        <v>Pasirinkite</v>
      </c>
    </row>
    <row r="304" spans="1:3" x14ac:dyDescent="0.3">
      <c r="A304" s="2" t="s">
        <v>86</v>
      </c>
      <c r="B304" s="509" t="str">
        <f t="shared" si="16"/>
        <v>Susijęs nacionalinis poreikis 3</v>
      </c>
      <c r="C304" s="647" t="str">
        <f>'4'!U16</f>
        <v>Pasirinkite</v>
      </c>
    </row>
    <row r="305" spans="1:3" ht="28.8" x14ac:dyDescent="0.3">
      <c r="A305" s="2" t="s">
        <v>87</v>
      </c>
      <c r="B305" s="509" t="str">
        <f t="shared" si="16"/>
        <v>Ar poreikis siejasi su rezultato rodikliu R.3 (skaitmeninės technologijos; pilnas rodiklio pavadinimas 6 lape)?</v>
      </c>
      <c r="C305" s="648" t="str">
        <f>'4'!U17</f>
        <v>Ne</v>
      </c>
    </row>
    <row r="306" spans="1:3" ht="28.8" x14ac:dyDescent="0.3">
      <c r="A306" s="2" t="s">
        <v>88</v>
      </c>
      <c r="B306" s="509" t="str">
        <f t="shared" si="16"/>
        <v>Ar poreikis siejasi su rezultato rodikliu R.37 (darbo vietos; pilnas rodiklio pavadinimas 6 lape)?</v>
      </c>
      <c r="C306" s="648" t="str">
        <f>'4'!U18</f>
        <v>Ne</v>
      </c>
    </row>
    <row r="307" spans="1:3" ht="28.8" x14ac:dyDescent="0.3">
      <c r="A307" s="2" t="s">
        <v>89</v>
      </c>
      <c r="B307" s="509" t="str">
        <f t="shared" si="16"/>
        <v>Poreikis siejasi su rezultato rodikliu R.39 (kaimo verslai; pilnas rodiklio pavadinimas 6 lape)</v>
      </c>
      <c r="C307" s="648" t="str">
        <f>'4'!U19</f>
        <v>Ne</v>
      </c>
    </row>
    <row r="308" spans="1:3" ht="28.8" x14ac:dyDescent="0.3">
      <c r="A308" s="2" t="s">
        <v>90</v>
      </c>
      <c r="B308" s="509" t="str">
        <f t="shared" si="16"/>
        <v>Poreikis siejasi su rezultato rodikliu R.41 (paslaugos ir infrastruktūra; pilnas rodiklio pavadinimas 6 lape)</v>
      </c>
      <c r="C308" s="648" t="str">
        <f>'4'!U20</f>
        <v>Ne</v>
      </c>
    </row>
    <row r="309" spans="1:3" ht="28.8" x14ac:dyDescent="0.3">
      <c r="A309" s="2" t="s">
        <v>91</v>
      </c>
      <c r="B309" s="509" t="str">
        <f t="shared" si="16"/>
        <v>Poreikis siejasi su rezultato rodikliu R.42 (socialinė įtrauktis; pilnas rodiklio pavadinimas 6 lape)</v>
      </c>
      <c r="C309" s="648" t="str">
        <f>'4'!U21</f>
        <v>Ne</v>
      </c>
    </row>
    <row r="310" spans="1:3" x14ac:dyDescent="0.3">
      <c r="B310" s="649"/>
      <c r="C310" s="650"/>
    </row>
    <row r="311" spans="1:3" x14ac:dyDescent="0.3">
      <c r="B311" s="651"/>
      <c r="C311" s="652" t="str">
        <f>'4'!V6</f>
        <v>19 poreikis</v>
      </c>
    </row>
    <row r="312" spans="1:3" x14ac:dyDescent="0.3">
      <c r="A312" s="2" t="s">
        <v>16</v>
      </c>
      <c r="B312" s="509" t="str">
        <f>B295</f>
        <v>Poreikis</v>
      </c>
      <c r="C312" s="644">
        <f>'4'!V7</f>
        <v>0</v>
      </c>
    </row>
    <row r="313" spans="1:3" x14ac:dyDescent="0.3">
      <c r="A313" s="2" t="s">
        <v>17</v>
      </c>
      <c r="B313" s="509" t="str">
        <f t="shared" ref="B313:B326" si="17">B296</f>
        <v>Poreikio sąsaja su stiprybėmis ir (arba) galimybėmis</v>
      </c>
      <c r="C313" s="645">
        <f>'4'!V8</f>
        <v>0</v>
      </c>
    </row>
    <row r="314" spans="1:3" x14ac:dyDescent="0.3">
      <c r="A314" s="2" t="s">
        <v>79</v>
      </c>
      <c r="B314" s="509" t="str">
        <f t="shared" si="17"/>
        <v>Poreikio sąsaja su silpnybėmis ir (arba) grėsmėmis</v>
      </c>
      <c r="C314" s="645">
        <f>'4'!V9</f>
        <v>0</v>
      </c>
    </row>
    <row r="315" spans="1:3" ht="43.2" x14ac:dyDescent="0.3">
      <c r="A315" s="2" t="s">
        <v>80</v>
      </c>
      <c r="B315" s="509" t="str">
        <f t="shared" si="17"/>
        <v>Poreikio sąsaja su situacijos analizės rodikliais (poreikio dydžio, problemos masto, intervencijos poreikio kiekybinis pagrindimas)</v>
      </c>
      <c r="C315" s="645">
        <f>'4'!V10</f>
        <v>0</v>
      </c>
    </row>
    <row r="316" spans="1:3" ht="28.8" x14ac:dyDescent="0.3">
      <c r="A316" s="2" t="s">
        <v>81</v>
      </c>
      <c r="B316" s="509" t="str">
        <f t="shared" si="17"/>
        <v>Poreikio sąsaja su aukštesnio lygmens strateginiais dokumentais</v>
      </c>
      <c r="C316" s="645">
        <f>'4'!V11</f>
        <v>0</v>
      </c>
    </row>
    <row r="317" spans="1:3" x14ac:dyDescent="0.3">
      <c r="A317" s="2" t="s">
        <v>82</v>
      </c>
      <c r="B317" s="509" t="str">
        <f t="shared" si="17"/>
        <v>Poreikio sąsaja su VVG teritorijos gyventojų nuomone</v>
      </c>
      <c r="C317" s="645">
        <f>'4'!V12</f>
        <v>0</v>
      </c>
    </row>
    <row r="318" spans="1:3" x14ac:dyDescent="0.3">
      <c r="A318" s="2" t="s">
        <v>83</v>
      </c>
      <c r="B318" s="509" t="str">
        <f t="shared" si="17"/>
        <v>Poreikį tenkinančių VPS priemonių skaičius</v>
      </c>
      <c r="C318" s="646">
        <f>'4'!V13</f>
        <v>0</v>
      </c>
    </row>
    <row r="319" spans="1:3" x14ac:dyDescent="0.3">
      <c r="A319" s="2" t="s">
        <v>84</v>
      </c>
      <c r="B319" s="509" t="str">
        <f t="shared" si="17"/>
        <v>Susijęs nacionalinis poreikis 1</v>
      </c>
      <c r="C319" s="647" t="str">
        <f>'4'!V14</f>
        <v>Pasirinkite</v>
      </c>
    </row>
    <row r="320" spans="1:3" x14ac:dyDescent="0.3">
      <c r="A320" s="2" t="s">
        <v>85</v>
      </c>
      <c r="B320" s="509" t="str">
        <f t="shared" si="17"/>
        <v>Susijęs nacionalinis poreikis 2</v>
      </c>
      <c r="C320" s="647" t="str">
        <f>'4'!V15</f>
        <v>Pasirinkite</v>
      </c>
    </row>
    <row r="321" spans="1:3" x14ac:dyDescent="0.3">
      <c r="A321" s="2" t="s">
        <v>86</v>
      </c>
      <c r="B321" s="509" t="str">
        <f t="shared" si="17"/>
        <v>Susijęs nacionalinis poreikis 3</v>
      </c>
      <c r="C321" s="647" t="str">
        <f>'4'!V16</f>
        <v>Pasirinkite</v>
      </c>
    </row>
    <row r="322" spans="1:3" ht="28.8" x14ac:dyDescent="0.3">
      <c r="A322" s="2" t="s">
        <v>87</v>
      </c>
      <c r="B322" s="509" t="str">
        <f t="shared" si="17"/>
        <v>Ar poreikis siejasi su rezultato rodikliu R.3 (skaitmeninės technologijos; pilnas rodiklio pavadinimas 6 lape)?</v>
      </c>
      <c r="C322" s="648" t="str">
        <f>'4'!V17</f>
        <v>Ne</v>
      </c>
    </row>
    <row r="323" spans="1:3" ht="28.8" x14ac:dyDescent="0.3">
      <c r="A323" s="2" t="s">
        <v>88</v>
      </c>
      <c r="B323" s="509" t="str">
        <f t="shared" si="17"/>
        <v>Ar poreikis siejasi su rezultato rodikliu R.37 (darbo vietos; pilnas rodiklio pavadinimas 6 lape)?</v>
      </c>
      <c r="C323" s="648" t="str">
        <f>'4'!V18</f>
        <v>Ne</v>
      </c>
    </row>
    <row r="324" spans="1:3" ht="28.8" x14ac:dyDescent="0.3">
      <c r="A324" s="2" t="s">
        <v>89</v>
      </c>
      <c r="B324" s="509" t="str">
        <f t="shared" si="17"/>
        <v>Poreikis siejasi su rezultato rodikliu R.39 (kaimo verslai; pilnas rodiklio pavadinimas 6 lape)</v>
      </c>
      <c r="C324" s="648" t="str">
        <f>'4'!V19</f>
        <v>Ne</v>
      </c>
    </row>
    <row r="325" spans="1:3" ht="28.8" x14ac:dyDescent="0.3">
      <c r="A325" s="2" t="s">
        <v>90</v>
      </c>
      <c r="B325" s="509" t="str">
        <f t="shared" si="17"/>
        <v>Poreikis siejasi su rezultato rodikliu R.41 (paslaugos ir infrastruktūra; pilnas rodiklio pavadinimas 6 lape)</v>
      </c>
      <c r="C325" s="648" t="str">
        <f>'4'!V20</f>
        <v>Ne</v>
      </c>
    </row>
    <row r="326" spans="1:3" ht="28.8" x14ac:dyDescent="0.3">
      <c r="A326" s="2" t="s">
        <v>91</v>
      </c>
      <c r="B326" s="509" t="str">
        <f t="shared" si="17"/>
        <v>Poreikis siejasi su rezultato rodikliu R.42 (socialinė įtrauktis; pilnas rodiklio pavadinimas 6 lape)</v>
      </c>
      <c r="C326" s="648" t="str">
        <f>'4'!V21</f>
        <v>Ne</v>
      </c>
    </row>
    <row r="327" spans="1:3" x14ac:dyDescent="0.3">
      <c r="B327" s="649"/>
      <c r="C327" s="650"/>
    </row>
    <row r="328" spans="1:3" x14ac:dyDescent="0.3">
      <c r="B328" s="651"/>
      <c r="C328" s="652" t="str">
        <f>'4'!W6</f>
        <v>20 poreikis</v>
      </c>
    </row>
    <row r="329" spans="1:3" x14ac:dyDescent="0.3">
      <c r="A329" s="2" t="s">
        <v>16</v>
      </c>
      <c r="B329" s="509" t="str">
        <f>B312</f>
        <v>Poreikis</v>
      </c>
      <c r="C329" s="644">
        <f>'4'!W7</f>
        <v>0</v>
      </c>
    </row>
    <row r="330" spans="1:3" x14ac:dyDescent="0.3">
      <c r="A330" s="2" t="s">
        <v>17</v>
      </c>
      <c r="B330" s="509" t="str">
        <f t="shared" ref="B330:B343" si="18">B313</f>
        <v>Poreikio sąsaja su stiprybėmis ir (arba) galimybėmis</v>
      </c>
      <c r="C330" s="645">
        <f>'4'!W8</f>
        <v>0</v>
      </c>
    </row>
    <row r="331" spans="1:3" x14ac:dyDescent="0.3">
      <c r="A331" s="2" t="s">
        <v>79</v>
      </c>
      <c r="B331" s="509" t="str">
        <f t="shared" si="18"/>
        <v>Poreikio sąsaja su silpnybėmis ir (arba) grėsmėmis</v>
      </c>
      <c r="C331" s="645">
        <f>'4'!W9</f>
        <v>0</v>
      </c>
    </row>
    <row r="332" spans="1:3" ht="43.2" x14ac:dyDescent="0.3">
      <c r="A332" s="2" t="s">
        <v>80</v>
      </c>
      <c r="B332" s="509" t="str">
        <f t="shared" si="18"/>
        <v>Poreikio sąsaja su situacijos analizės rodikliais (poreikio dydžio, problemos masto, intervencijos poreikio kiekybinis pagrindimas)</v>
      </c>
      <c r="C332" s="645">
        <f>'4'!W10</f>
        <v>0</v>
      </c>
    </row>
    <row r="333" spans="1:3" ht="28.8" x14ac:dyDescent="0.3">
      <c r="A333" s="2" t="s">
        <v>81</v>
      </c>
      <c r="B333" s="509" t="str">
        <f t="shared" si="18"/>
        <v>Poreikio sąsaja su aukštesnio lygmens strateginiais dokumentais</v>
      </c>
      <c r="C333" s="645">
        <f>'4'!W11</f>
        <v>0</v>
      </c>
    </row>
    <row r="334" spans="1:3" x14ac:dyDescent="0.3">
      <c r="A334" s="2" t="s">
        <v>82</v>
      </c>
      <c r="B334" s="509" t="str">
        <f t="shared" si="18"/>
        <v>Poreikio sąsaja su VVG teritorijos gyventojų nuomone</v>
      </c>
      <c r="C334" s="645">
        <f>'4'!W12</f>
        <v>0</v>
      </c>
    </row>
    <row r="335" spans="1:3" x14ac:dyDescent="0.3">
      <c r="A335" s="2" t="s">
        <v>83</v>
      </c>
      <c r="B335" s="509" t="str">
        <f t="shared" si="18"/>
        <v>Poreikį tenkinančių VPS priemonių skaičius</v>
      </c>
      <c r="C335" s="646">
        <f>'4'!W13</f>
        <v>0</v>
      </c>
    </row>
    <row r="336" spans="1:3" x14ac:dyDescent="0.3">
      <c r="A336" s="2" t="s">
        <v>84</v>
      </c>
      <c r="B336" s="509" t="str">
        <f t="shared" si="18"/>
        <v>Susijęs nacionalinis poreikis 1</v>
      </c>
      <c r="C336" s="647" t="str">
        <f>'4'!W14</f>
        <v>Pasirinkite</v>
      </c>
    </row>
    <row r="337" spans="1:3" x14ac:dyDescent="0.3">
      <c r="A337" s="2" t="s">
        <v>85</v>
      </c>
      <c r="B337" s="509" t="str">
        <f t="shared" si="18"/>
        <v>Susijęs nacionalinis poreikis 2</v>
      </c>
      <c r="C337" s="647" t="str">
        <f>'4'!W15</f>
        <v>Pasirinkite</v>
      </c>
    </row>
    <row r="338" spans="1:3" x14ac:dyDescent="0.3">
      <c r="A338" s="2" t="s">
        <v>86</v>
      </c>
      <c r="B338" s="509" t="str">
        <f t="shared" si="18"/>
        <v>Susijęs nacionalinis poreikis 3</v>
      </c>
      <c r="C338" s="647" t="str">
        <f>'4'!W16</f>
        <v>Pasirinkite</v>
      </c>
    </row>
    <row r="339" spans="1:3" ht="28.8" x14ac:dyDescent="0.3">
      <c r="A339" s="2" t="s">
        <v>87</v>
      </c>
      <c r="B339" s="509" t="str">
        <f t="shared" si="18"/>
        <v>Ar poreikis siejasi su rezultato rodikliu R.3 (skaitmeninės technologijos; pilnas rodiklio pavadinimas 6 lape)?</v>
      </c>
      <c r="C339" s="648" t="str">
        <f>'4'!W17</f>
        <v>Ne</v>
      </c>
    </row>
    <row r="340" spans="1:3" ht="28.8" x14ac:dyDescent="0.3">
      <c r="A340" s="2" t="s">
        <v>88</v>
      </c>
      <c r="B340" s="509" t="str">
        <f t="shared" si="18"/>
        <v>Ar poreikis siejasi su rezultato rodikliu R.37 (darbo vietos; pilnas rodiklio pavadinimas 6 lape)?</v>
      </c>
      <c r="C340" s="648" t="str">
        <f>'4'!W18</f>
        <v>Ne</v>
      </c>
    </row>
    <row r="341" spans="1:3" ht="28.8" x14ac:dyDescent="0.3">
      <c r="A341" s="2" t="s">
        <v>89</v>
      </c>
      <c r="B341" s="509" t="str">
        <f t="shared" si="18"/>
        <v>Poreikis siejasi su rezultato rodikliu R.39 (kaimo verslai; pilnas rodiklio pavadinimas 6 lape)</v>
      </c>
      <c r="C341" s="648" t="str">
        <f>'4'!W19</f>
        <v>Ne</v>
      </c>
    </row>
    <row r="342" spans="1:3" ht="28.8" x14ac:dyDescent="0.3">
      <c r="A342" s="2" t="s">
        <v>90</v>
      </c>
      <c r="B342" s="509" t="str">
        <f t="shared" si="18"/>
        <v>Poreikis siejasi su rezultato rodikliu R.41 (paslaugos ir infrastruktūra; pilnas rodiklio pavadinimas 6 lape)</v>
      </c>
      <c r="C342" s="648" t="str">
        <f>'4'!W20</f>
        <v>Ne</v>
      </c>
    </row>
    <row r="343" spans="1:3" ht="29.4" thickBot="1" x14ac:dyDescent="0.35">
      <c r="A343" s="2" t="s">
        <v>91</v>
      </c>
      <c r="B343" s="516" t="str">
        <f t="shared" si="18"/>
        <v>Poreikis siejasi su rezultato rodikliu R.42 (socialinė įtrauktis; pilnas rodiklio pavadinimas 6 lape)</v>
      </c>
      <c r="C343" s="653" t="str">
        <f>'4'!W21</f>
        <v>Ne</v>
      </c>
    </row>
  </sheetData>
  <phoneticPr fontId="8" type="noConversion"/>
  <pageMargins left="0.70866141732283472" right="0.70866141732283472" top="0.74803149606299213" bottom="0.74803149606299213" header="0.31496062992125984" footer="0.31496062992125984"/>
  <pageSetup paperSize="9" scale="79" orientation="portrait" horizontalDpi="4294967293" verticalDpi="0" r:id="rId1"/>
  <colBreaks count="1" manualBreakCount="1">
    <brk id="3"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5FFE1-FDF9-487F-8504-4B51BA4DE65E}">
  <sheetPr>
    <tabColor theme="9"/>
  </sheetPr>
  <dimension ref="A1:E1543"/>
  <sheetViews>
    <sheetView topLeftCell="A166" zoomScaleNormal="100" workbookViewId="0">
      <selection activeCell="C170" sqref="C170"/>
    </sheetView>
  </sheetViews>
  <sheetFormatPr defaultColWidth="9.109375" defaultRowHeight="14.4" x14ac:dyDescent="0.3"/>
  <cols>
    <col min="1" max="1" width="8.6640625" style="607" customWidth="1"/>
    <col min="2" max="2" width="50.6640625" style="1" customWidth="1"/>
    <col min="3" max="3" width="50.6640625" style="383" customWidth="1"/>
    <col min="4" max="16384" width="9.109375" style="13"/>
  </cols>
  <sheetData>
    <row r="1" spans="1:5" s="113" customFormat="1" ht="18" x14ac:dyDescent="0.3">
      <c r="A1" s="116" t="str">
        <f>'10'!A1</f>
        <v>10.</v>
      </c>
      <c r="B1" s="116" t="str">
        <f>'10'!B1</f>
        <v>VPS priemonių aprašymas</v>
      </c>
      <c r="E1" s="108" t="s">
        <v>1512</v>
      </c>
    </row>
    <row r="2" spans="1:5" customFormat="1" x14ac:dyDescent="0.3">
      <c r="C2" s="153"/>
      <c r="E2" s="605" t="s">
        <v>1612</v>
      </c>
    </row>
    <row r="3" spans="1:5" x14ac:dyDescent="0.3">
      <c r="A3" s="1"/>
      <c r="B3" s="140" t="s">
        <v>1272</v>
      </c>
      <c r="C3" s="608" t="str">
        <f>'1'!C8</f>
        <v>KAZL</v>
      </c>
      <c r="E3" s="606" t="s">
        <v>1640</v>
      </c>
    </row>
    <row r="4" spans="1:5" customFormat="1" ht="15" thickBot="1" x14ac:dyDescent="0.35">
      <c r="C4" s="153"/>
      <c r="E4" s="605" t="s">
        <v>1639</v>
      </c>
    </row>
    <row r="5" spans="1:5" x14ac:dyDescent="0.3">
      <c r="A5" s="1"/>
      <c r="B5" s="668"/>
      <c r="C5" s="669" t="str">
        <f>'10'!D6</f>
        <v>1 priemonė</v>
      </c>
    </row>
    <row r="6" spans="1:5" x14ac:dyDescent="0.3">
      <c r="A6" s="2" t="s">
        <v>188</v>
      </c>
      <c r="B6" s="509" t="str">
        <f>'10'!B7</f>
        <v>Priemonės pavadinimas</v>
      </c>
      <c r="C6" s="670" t="str">
        <f>'10'!D7</f>
        <v>Verslo kūrimas ir plėtra</v>
      </c>
    </row>
    <row r="7" spans="1:5" x14ac:dyDescent="0.3">
      <c r="A7" s="2" t="s">
        <v>189</v>
      </c>
      <c r="B7" s="671" t="str">
        <f>'10'!B8</f>
        <v>Priemonės rūšis</v>
      </c>
      <c r="C7" s="670" t="str">
        <f>'10'!D8</f>
        <v>Ne žemės ūkio verslo kūrimas ir plėtra</v>
      </c>
    </row>
    <row r="8" spans="1:5" x14ac:dyDescent="0.3">
      <c r="A8" s="2" t="s">
        <v>190</v>
      </c>
      <c r="B8" s="671" t="str">
        <f>'10'!B9</f>
        <v>VVG teritorijos poreikių, kuriuos tenkina priemonė, skaičius</v>
      </c>
      <c r="C8" s="670">
        <f>'10'!D9</f>
        <v>2</v>
      </c>
    </row>
    <row r="9" spans="1:5" x14ac:dyDescent="0.3">
      <c r="A9" s="2" t="s">
        <v>191</v>
      </c>
      <c r="B9" s="671" t="str">
        <f>'10'!B10</f>
        <v>BŽŪP tikslų, kuriuos įgyvendina priemonė, skaičius</v>
      </c>
      <c r="C9" s="670">
        <f>'10'!D10</f>
        <v>2</v>
      </c>
    </row>
    <row r="10" spans="1:5" ht="57.6" x14ac:dyDescent="0.3">
      <c r="A10" s="2" t="s">
        <v>192</v>
      </c>
      <c r="B10" s="671" t="str">
        <f>'10'!B11</f>
        <v>Pagrindinis BŽŪP tikslas, kurį įgyvendina VPS priemonė</v>
      </c>
      <c r="C10" s="672" t="str">
        <f>'10'!D11</f>
        <v>SO8. Skatinti užimtumą, augimą, lyčių lygybę, įskaitant moterų dalyvavimą ūkininkavimo veikloje, socialinę įtrauktį ir vietos plėtrą kaimo vietovėse, įskaitant žiedinę bioekonomiką ir tvarią miškininkystę</v>
      </c>
    </row>
    <row r="11" spans="1:5" ht="28.8" x14ac:dyDescent="0.3">
      <c r="A11" s="2" t="s">
        <v>193</v>
      </c>
      <c r="B11" s="673" t="str">
        <f>'10'!B12</f>
        <v>Ar priemonė prisideda prie 4 konkretaus BŽŪP tikslo? (tikslas nurodytas 5 lape)</v>
      </c>
      <c r="C11" s="674" t="str">
        <f>'10'!D12</f>
        <v>Taip</v>
      </c>
    </row>
    <row r="12" spans="1:5" ht="28.8" x14ac:dyDescent="0.3">
      <c r="A12" s="2" t="s">
        <v>194</v>
      </c>
      <c r="B12" s="673" t="str">
        <f>'10'!B13</f>
        <v>Ar priemonė prisideda prie 5 konkretaus BŽŪP tikslo? (tikslas nurodytas 5 lape)</v>
      </c>
      <c r="C12" s="674" t="str">
        <f>'10'!D13</f>
        <v>Ne</v>
      </c>
    </row>
    <row r="13" spans="1:5" ht="28.8" x14ac:dyDescent="0.3">
      <c r="A13" s="2" t="s">
        <v>195</v>
      </c>
      <c r="B13" s="673" t="str">
        <f>'10'!B14</f>
        <v>Ar priemonė prisideda prie 6 konkretaus BŽŪP tikslo? (tikslas nurodytas 5 lape)</v>
      </c>
      <c r="C13" s="674" t="str">
        <f>'10'!D14</f>
        <v>Ne</v>
      </c>
    </row>
    <row r="14" spans="1:5" ht="28.8" x14ac:dyDescent="0.3">
      <c r="A14" s="2" t="s">
        <v>196</v>
      </c>
      <c r="B14" s="673" t="str">
        <f>'10'!B15</f>
        <v>Ar priemonė prisideda prie 9 konkretaus BŽŪP tikslo? (tikslas nurodytas 5 lape)</v>
      </c>
      <c r="C14" s="674" t="str">
        <f>'10'!D15</f>
        <v>Ne</v>
      </c>
    </row>
    <row r="15" spans="1:5" x14ac:dyDescent="0.3">
      <c r="A15" s="2" t="s">
        <v>94</v>
      </c>
      <c r="B15" s="675" t="str">
        <f>'10'!B16</f>
        <v>A dalis. Priemonės intervencijos logika:</v>
      </c>
      <c r="C15" s="676"/>
    </row>
    <row r="16" spans="1:5" ht="230.4" x14ac:dyDescent="0.3">
      <c r="A16" s="2" t="s">
        <v>197</v>
      </c>
      <c r="B16" s="673" t="str">
        <f>'10'!B17</f>
        <v>Priemonės tikslas, ryšys su pagrindiniu BŽŪP tikslu ir VVG teritorijos poreikiais (problemomis ir (arba) potencialu), ryšys su VPS tema (jei taikoma)</v>
      </c>
      <c r="C16" s="677" t="str">
        <f>'10'!D17</f>
        <v>Priemonės tikslas - skatinti kurtis ir plėtotis konkurencingus verslus, tvariai ir efektyviai naudojant vietos išteklius. Priemone siekiama didinti įvairių verslų kaimo vietovėje skaičių bei skatinti jau esamus verslus plėsti ar diversifikuoti veiklą.  Remiantis apklausos rezultatais viena pagrindinių teritorijos problemų - neišvystytas vietos turizmo paslaugų tinklas, neužtikrina pakankamo paslaugų spektro. Priemonės sąsaja su SO8 tikslu - priemonė skirta darbo vietų kūrimui, ja siekiama didinti užimtumą ir socialinę įtrauktį kaimo vietovėse. Priemonės sąsaja su horizontaliu tikslu SO4 - vykdant projektų atranką vienas iš atrankos kriterijų bus klimato kaitos švelninimo priemonių taikymas  (pvz. saulės elektrinės įrengimas, elektromobilio veikloje naudojimas, IT sprendimai efektyvinantys veiklą ir pan.). Projektams, kurių idėja atlieps VPS temą - turizmo plėtros skatinimas, bus skiriami papildomi atrankos balai.</v>
      </c>
    </row>
    <row r="17" spans="1:3" ht="100.8" x14ac:dyDescent="0.3">
      <c r="A17" s="2" t="s">
        <v>198</v>
      </c>
      <c r="B17" s="671" t="str">
        <f>'10'!B18</f>
        <v>Pokytis, kurio siekiama VPS priemone</v>
      </c>
      <c r="C17" s="677" t="str">
        <f>'10'!D18</f>
        <v>Mažinti nedarbo lygį VVG teritorijoje kuriant naujas darbo vietas -  planuojama sukurti ne mažiau kaip 12 (etatų) naujų darbo vietų. Kelti verslumo lygį VVG teritorijoje skatinant kurtis naujus verslus ir plėsti veiklą jau esamų, planuojama paremti ne mažiau kaip 8 tokius projektus. Vykdant ekonominę veiklą didinti turizmo paslaugų asortimentą, prisidėti prie klimato kaitos švelninimo bei diegti inovacijas.</v>
      </c>
    </row>
    <row r="18" spans="1:3" ht="43.2" x14ac:dyDescent="0.3">
      <c r="A18" s="2" t="s">
        <v>199</v>
      </c>
      <c r="B18" s="509" t="str">
        <f>'10'!B19</f>
        <v>Kaip priemonė prisidės prie horizontalaus tikslo d įgyvendinimo? (pildoma, jei taikoma)</v>
      </c>
      <c r="C18" s="677" t="str">
        <f>'10'!D19</f>
        <v>Skiriami papildomi balai projektams, kuriuose numatytos investicijos, kuriomis prisidedama prie klimato kaitos švelninimo.</v>
      </c>
    </row>
    <row r="19" spans="1:3" ht="28.8" x14ac:dyDescent="0.3">
      <c r="A19" s="2" t="s">
        <v>200</v>
      </c>
      <c r="B19" s="509" t="str">
        <f>'10'!B20</f>
        <v>Kaip priemonė prisidės prie horizontalaus tikslo e įgyvendinimo? (pildoma, jei taikoma)</v>
      </c>
      <c r="C19" s="677" t="str">
        <f>'10'!D20</f>
        <v>Neaktualu</v>
      </c>
    </row>
    <row r="20" spans="1:3" ht="28.8" x14ac:dyDescent="0.3">
      <c r="A20" s="2" t="s">
        <v>201</v>
      </c>
      <c r="B20" s="509" t="str">
        <f>'10'!B21</f>
        <v>Kaip priemonė prisidės prie horizontalaus tikslo f įgyvendinimo? (pildoma, jei taikoma)</v>
      </c>
      <c r="C20" s="677" t="str">
        <f>'10'!D21</f>
        <v>Neaktualu</v>
      </c>
    </row>
    <row r="21" spans="1:3" ht="28.8" x14ac:dyDescent="0.3">
      <c r="A21" s="2" t="s">
        <v>202</v>
      </c>
      <c r="B21" s="509" t="str">
        <f>'10'!B22</f>
        <v>Kaip priemonė prisidės prie horizontalaus tikslo i įgyvendinimo? (pildoma, jei taikoma)</v>
      </c>
      <c r="C21" s="677" t="str">
        <f>'10'!D22</f>
        <v>Neaktualu</v>
      </c>
    </row>
    <row r="22" spans="1:3" ht="28.8" x14ac:dyDescent="0.3">
      <c r="A22" s="2" t="s">
        <v>203</v>
      </c>
      <c r="B22" s="675" t="str">
        <f>'10'!B23</f>
        <v>B dalis. Pareiškėjų ir projektų tinkamumo sąlygos, projektų atrankos principai:</v>
      </c>
      <c r="C22" s="676"/>
    </row>
    <row r="23" spans="1:3" ht="28.8" x14ac:dyDescent="0.3">
      <c r="A23" s="2" t="s">
        <v>204</v>
      </c>
      <c r="B23" s="509" t="str">
        <f>'10'!B24</f>
        <v>Pagal priemonę remiamos veiklos</v>
      </c>
      <c r="C23" s="677" t="str">
        <f>'10'!D24</f>
        <v xml:space="preserve">Įvairios ekonominės veiklos, kuriomis kuriamos naujos darbo vietos. </v>
      </c>
    </row>
    <row r="24" spans="1:3" ht="28.8" x14ac:dyDescent="0.3">
      <c r="A24" s="2" t="s">
        <v>205</v>
      </c>
      <c r="B24" s="671" t="str">
        <f>'10'!B25</f>
        <v>Tinkami pareiškėjai ir partneriai (jei taikomas reikalavimas projektus įgyvendinti su partneriais)</v>
      </c>
      <c r="C24" s="677" t="str">
        <f>'10'!D25</f>
        <v>Privatūs juridiniai asmenys (labai maža, maža arba vidutinė įmonė), fiziniai asmenys (vyresni nei 18 metų), ūkininkai ir kt.</v>
      </c>
    </row>
    <row r="25" spans="1:3" ht="28.8" x14ac:dyDescent="0.3">
      <c r="A25" s="2" t="s">
        <v>206</v>
      </c>
      <c r="B25" s="671" t="str">
        <f>'10'!B26</f>
        <v>Priemonės tikslinė grupė (pildoma, jei nesutampa su tinkamais pareiškėjais ir (arba) partneriais)</v>
      </c>
      <c r="C25" s="677">
        <f>'10'!D26</f>
        <v>0</v>
      </c>
    </row>
    <row r="26" spans="1:3" x14ac:dyDescent="0.3">
      <c r="A26" s="2" t="s">
        <v>725</v>
      </c>
      <c r="B26" s="509" t="str">
        <f>'10'!B27</f>
        <v>Tinkamumo sąlygos pareiškėjams ir projektams</v>
      </c>
      <c r="C26" s="677" t="str">
        <f>'10'!D27</f>
        <v>Sąlygos numatytos SP ir VP administravimo taisyklėse</v>
      </c>
    </row>
    <row r="27" spans="1:3" ht="86.4" x14ac:dyDescent="0.3">
      <c r="A27" s="2" t="s">
        <v>726</v>
      </c>
      <c r="B27" s="673" t="str">
        <f>'10'!B28</f>
        <v>Projektų atrankos principai</v>
      </c>
      <c r="C27" s="677" t="str">
        <f>'10'!D28</f>
        <v>1. Didesnis naujų darbo vietų skaičius; 2. Mažesni naujos darbo vietos sukūrimo kaštai; 3. Kuriamos darbo vietos asmeniui iki 40 metų amžiaus (imtinai); 4. Numatytos investicijos susijusios su klimato kaitos priemonių taikymu; 5. Projekto idėja siejasi su VPS tema - turizmo plėtros skatinimas.</v>
      </c>
    </row>
    <row r="28" spans="1:3" x14ac:dyDescent="0.3">
      <c r="A28" s="2" t="s">
        <v>727</v>
      </c>
      <c r="B28" s="509" t="str">
        <f>'10'!B29</f>
        <v>Planuojamų kvietimų teikti paraiškas skaičius</v>
      </c>
      <c r="C28" s="670">
        <f>'10'!D29</f>
        <v>7</v>
      </c>
    </row>
    <row r="29" spans="1:3" x14ac:dyDescent="0.3">
      <c r="A29" s="2" t="s">
        <v>728</v>
      </c>
      <c r="B29" s="651" t="str">
        <f>'10'!B30</f>
        <v>C dalis. Paramos dydžiai:</v>
      </c>
      <c r="C29" s="676"/>
    </row>
    <row r="30" spans="1:3" x14ac:dyDescent="0.3">
      <c r="A30" s="2" t="s">
        <v>729</v>
      </c>
      <c r="B30" s="509" t="str">
        <f>'10'!B31</f>
        <v>Didžiausia paramos suma vietos projektui, Eur</v>
      </c>
      <c r="C30" s="677">
        <f>'10'!D31</f>
        <v>70000</v>
      </c>
    </row>
    <row r="31" spans="1:3" x14ac:dyDescent="0.3">
      <c r="A31" s="2" t="s">
        <v>730</v>
      </c>
      <c r="B31" s="509" t="str">
        <f>'10'!B32</f>
        <v xml:space="preserve">Paramos lyginamoji dalis, proc. </v>
      </c>
      <c r="C31" s="677">
        <f>'10'!D32</f>
        <v>65</v>
      </c>
    </row>
    <row r="32" spans="1:3" x14ac:dyDescent="0.3">
      <c r="A32" s="2" t="s">
        <v>731</v>
      </c>
      <c r="B32" s="509" t="str">
        <f>'10'!B33</f>
        <v>Planuojama paramos suma priemonei, Eur</v>
      </c>
      <c r="C32" s="678">
        <f>'10'!D33</f>
        <v>560000</v>
      </c>
    </row>
    <row r="33" spans="1:3" x14ac:dyDescent="0.3">
      <c r="A33" s="2" t="s">
        <v>732</v>
      </c>
      <c r="B33" s="509" t="str">
        <f>'10'!B34</f>
        <v>Planuojama paremti projektų (rodiklis L700)</v>
      </c>
      <c r="C33" s="679">
        <f>'10'!D34</f>
        <v>8</v>
      </c>
    </row>
    <row r="34" spans="1:3" ht="72" x14ac:dyDescent="0.3">
      <c r="A34" s="2" t="s">
        <v>733</v>
      </c>
      <c r="B34" s="509" t="str">
        <f>'10'!B35</f>
        <v>Paaiškinimas, kaip nustatyta rodiklio L700 reikšmė</v>
      </c>
      <c r="C34" s="677" t="str">
        <f>'10'!D35</f>
        <v>Projektų skaičius apskaičiuotas pagal priemonei skirtą paramos lėšų sumą ir maksimalią vieno projekto vertę t.y. 560000/70000=8, kurie su nariais aptarti visuotinio susirinkimo metu. Taip pat atsižvelgiant į patirtį įgyvendinant 2016-2020 VPS.</v>
      </c>
    </row>
    <row r="35" spans="1:3" ht="28.8" x14ac:dyDescent="0.3">
      <c r="A35" s="2" t="s">
        <v>734</v>
      </c>
      <c r="B35" s="651" t="str">
        <f>'10'!B36</f>
        <v>D dalis. Priemonės indėlis į ES ir nacionalinių horizontaliųjų principų įgyvendinimą:</v>
      </c>
      <c r="C35" s="676"/>
    </row>
    <row r="36" spans="1:3" x14ac:dyDescent="0.3">
      <c r="A36" s="2" t="s">
        <v>735</v>
      </c>
      <c r="B36" s="680" t="str">
        <f>'10'!B37</f>
        <v>Subregioninės vietovės principas:</v>
      </c>
      <c r="C36" s="676"/>
    </row>
    <row r="37" spans="1:3" ht="28.8" x14ac:dyDescent="0.3">
      <c r="A37" s="2" t="s">
        <v>736</v>
      </c>
      <c r="B37" s="509" t="str">
        <f>'10'!B38</f>
        <v>Ar siekiama, kad pagal priemonę finansuojami projektai apimtų visas VVG teritorijos seniūnijas?</v>
      </c>
      <c r="C37" s="672" t="str">
        <f>'10'!D38</f>
        <v>Taip</v>
      </c>
    </row>
    <row r="38" spans="1:3" ht="43.2" x14ac:dyDescent="0.3">
      <c r="A38" s="2" t="s">
        <v>737</v>
      </c>
      <c r="B38" s="509" t="str">
        <f>'10'!B39</f>
        <v>Pasirinkimo pagrindimas</v>
      </c>
      <c r="C38" s="677" t="str">
        <f>'10'!D39</f>
        <v>Atsižvelgiant į užimtumo rodiklius, kiekvienoje seniūnijoje yra potencialo vykdyti ekonomines veiklas siekiat tolygios  plėtros Sūduvos VVG teritorijoje.</v>
      </c>
    </row>
    <row r="39" spans="1:3" x14ac:dyDescent="0.3">
      <c r="A39" s="2" t="s">
        <v>738</v>
      </c>
      <c r="B39" s="680" t="str">
        <f>'10'!B40</f>
        <v>Partnerystės principas:</v>
      </c>
      <c r="C39" s="676"/>
    </row>
    <row r="40" spans="1:3" ht="28.8" x14ac:dyDescent="0.3">
      <c r="A40" s="2" t="s">
        <v>739</v>
      </c>
      <c r="B40" s="509" t="str">
        <f>'10'!B41</f>
        <v>Ar siekiama, kad pagal priemonę finansuojami projektai būtų vykdomi su partneriais?</v>
      </c>
      <c r="C40" s="672" t="str">
        <f>'10'!D41</f>
        <v>Ne</v>
      </c>
    </row>
    <row r="41" spans="1:3" x14ac:dyDescent="0.3">
      <c r="A41" s="2" t="s">
        <v>740</v>
      </c>
      <c r="B41" s="509" t="str">
        <f>'10'!B42</f>
        <v>Pasirinkimo pagrindimas</v>
      </c>
      <c r="C41" s="677" t="str">
        <f>'10'!D42</f>
        <v>Netaikoma</v>
      </c>
    </row>
    <row r="42" spans="1:3" x14ac:dyDescent="0.3">
      <c r="A42" s="2" t="s">
        <v>741</v>
      </c>
      <c r="B42" s="680" t="str">
        <f>'10'!B43</f>
        <v>Inovacijų principas:</v>
      </c>
      <c r="C42" s="676"/>
    </row>
    <row r="43" spans="1:3" ht="28.8" x14ac:dyDescent="0.3">
      <c r="A43" s="2" t="s">
        <v>742</v>
      </c>
      <c r="B43" s="509" t="str">
        <f>'10'!B44</f>
        <v>Ar siekiama, kad pagal priemonę finansuojami projektai būtų skirti inovacijoms vietos lygiu diegti?</v>
      </c>
      <c r="C43" s="672" t="str">
        <f>'10'!D44</f>
        <v>Taip, pasirinktinai</v>
      </c>
    </row>
    <row r="44" spans="1:3" ht="72" x14ac:dyDescent="0.3">
      <c r="A44" s="2" t="s">
        <v>743</v>
      </c>
      <c r="B44" s="509" t="str">
        <f>'10'!B45</f>
        <v>Pasirinkimo pagrindimas</v>
      </c>
      <c r="C44" s="677" t="str">
        <f>'10'!D45</f>
        <v>Projektas pripažįstamas inovatyviu, kai jis atitinka bent vieną inovatyvumo kriterijaus subkriterijų, vadovaujantis "Lietuvos kaimo plėtros 2014-2020 metų programos investicinių priemonių projektų inovatyvumo vertinimo metodika".</v>
      </c>
    </row>
    <row r="45" spans="1:3" ht="28.8" x14ac:dyDescent="0.3">
      <c r="A45" s="2" t="s">
        <v>744</v>
      </c>
      <c r="B45" s="509" t="str">
        <f>'10'!B46</f>
        <v>Planuojama paremti projektų, skirtų inovacijoms vietos lygiu diegti (rodiklis L710)</v>
      </c>
      <c r="C45" s="679">
        <f>'10'!D46</f>
        <v>2</v>
      </c>
    </row>
    <row r="46" spans="1:3" x14ac:dyDescent="0.3">
      <c r="A46" s="2" t="s">
        <v>745</v>
      </c>
      <c r="B46" s="680" t="str">
        <f>'10'!B47</f>
        <v>Lyčių lygybė ir nediskriminavimas:</v>
      </c>
      <c r="C46" s="676"/>
    </row>
    <row r="47" spans="1:3" ht="28.8" x14ac:dyDescent="0.3">
      <c r="A47" s="2" t="s">
        <v>746</v>
      </c>
      <c r="B47" s="509" t="str">
        <f>'10'!B48</f>
        <v>Ar pagal priemonę finansuojami projektai, skirti lyčių lygybei ir nediskriminavimui?</v>
      </c>
      <c r="C47" s="672" t="str">
        <f>'10'!D48</f>
        <v>Ne</v>
      </c>
    </row>
    <row r="48" spans="1:3" x14ac:dyDescent="0.3">
      <c r="A48" s="2" t="s">
        <v>747</v>
      </c>
      <c r="B48" s="509" t="str">
        <f>'10'!B49</f>
        <v>Pasirinkimo pagrindimas (jei taip, kaip bus užtikrinta)</v>
      </c>
      <c r="C48" s="677" t="str">
        <f>'10'!D49</f>
        <v>Netaikoma</v>
      </c>
    </row>
    <row r="49" spans="1:3" x14ac:dyDescent="0.3">
      <c r="A49" s="2" t="s">
        <v>748</v>
      </c>
      <c r="B49" s="680" t="str">
        <f>'10'!B50</f>
        <v>Jaunimas:</v>
      </c>
      <c r="C49" s="676"/>
    </row>
    <row r="50" spans="1:3" x14ac:dyDescent="0.3">
      <c r="A50" s="2" t="s">
        <v>749</v>
      </c>
      <c r="B50" s="509" t="str">
        <f>'10'!B51</f>
        <v>Ar pagal priemonę finansuojami projektai, skirti jaunimui?</v>
      </c>
      <c r="C50" s="672" t="str">
        <f>'10'!D51</f>
        <v>Taip</v>
      </c>
    </row>
    <row r="51" spans="1:3" ht="28.8" x14ac:dyDescent="0.3">
      <c r="A51" s="2" t="s">
        <v>750</v>
      </c>
      <c r="B51" s="509" t="str">
        <f>'10'!B52</f>
        <v>Pasirinkimo pagrindimas (jei taip, kaip bus užtikrinta)</v>
      </c>
      <c r="C51" s="677" t="str">
        <f>'10'!D52</f>
        <v>Skiriami papildomi atrankos balai projektams, kuriuose numatoma įdarbinti asmenis iki 40 metų (imtinai) amžiaus.</v>
      </c>
    </row>
    <row r="52" spans="1:3" x14ac:dyDescent="0.3">
      <c r="A52" s="2" t="s">
        <v>751</v>
      </c>
      <c r="B52" s="675" t="str">
        <f>'10'!B53</f>
        <v>E dalis. Priemonės rezultato rodikliai:</v>
      </c>
      <c r="C52" s="676"/>
    </row>
    <row r="53" spans="1:3" x14ac:dyDescent="0.3">
      <c r="A53" s="2" t="s">
        <v>752</v>
      </c>
      <c r="B53" s="680" t="str">
        <f>'10'!B54</f>
        <v>SP rezultato rodiklių taikymas priemonei:</v>
      </c>
      <c r="C53" s="676"/>
    </row>
    <row r="54" spans="1:3" x14ac:dyDescent="0.3">
      <c r="A54" s="2" t="s">
        <v>753</v>
      </c>
      <c r="B54" s="681" t="str">
        <f>'10'!B55</f>
        <v>R.3</v>
      </c>
      <c r="C54" s="682" t="str">
        <f>'10'!D55</f>
        <v>Ne</v>
      </c>
    </row>
    <row r="55" spans="1:3" x14ac:dyDescent="0.3">
      <c r="A55" s="2" t="s">
        <v>754</v>
      </c>
      <c r="B55" s="681" t="str">
        <f>'10'!B56</f>
        <v>R.37</v>
      </c>
      <c r="C55" s="682" t="str">
        <f>'10'!D56</f>
        <v>Taip</v>
      </c>
    </row>
    <row r="56" spans="1:3" x14ac:dyDescent="0.3">
      <c r="A56" s="2" t="s">
        <v>755</v>
      </c>
      <c r="B56" s="681" t="str">
        <f>'10'!B57</f>
        <v>R.39</v>
      </c>
      <c r="C56" s="682" t="str">
        <f>'10'!D57</f>
        <v>Taip</v>
      </c>
    </row>
    <row r="57" spans="1:3" x14ac:dyDescent="0.3">
      <c r="A57" s="2" t="s">
        <v>756</v>
      </c>
      <c r="B57" s="681" t="str">
        <f>'10'!B58</f>
        <v>R.41</v>
      </c>
      <c r="C57" s="682" t="str">
        <f>'10'!D58</f>
        <v>Taip</v>
      </c>
    </row>
    <row r="58" spans="1:3" x14ac:dyDescent="0.3">
      <c r="A58" s="2" t="s">
        <v>757</v>
      </c>
      <c r="B58" s="681" t="str">
        <f>'10'!B59</f>
        <v>R.42</v>
      </c>
      <c r="C58" s="682" t="str">
        <f>'10'!D59</f>
        <v>Ne</v>
      </c>
    </row>
    <row r="59" spans="1:3" x14ac:dyDescent="0.3">
      <c r="A59" s="2" t="s">
        <v>758</v>
      </c>
      <c r="B59" s="680" t="str">
        <f>'10'!B60</f>
        <v>VPS rodiklių taikymas priemonei:</v>
      </c>
      <c r="C59" s="676"/>
    </row>
    <row r="60" spans="1:3" x14ac:dyDescent="0.3">
      <c r="A60" s="2" t="s">
        <v>759</v>
      </c>
      <c r="B60" s="681" t="str">
        <f>'10'!B61</f>
        <v>KAZL-R.1</v>
      </c>
      <c r="C60" s="682" t="str">
        <f>'10'!D61</f>
        <v>Ne</v>
      </c>
    </row>
    <row r="61" spans="1:3" x14ac:dyDescent="0.3">
      <c r="A61" s="2" t="s">
        <v>760</v>
      </c>
      <c r="B61" s="681" t="str">
        <f>'10'!B62</f>
        <v>KAZL-R.2</v>
      </c>
      <c r="C61" s="682" t="str">
        <f>'10'!D62</f>
        <v>Ne</v>
      </c>
    </row>
    <row r="62" spans="1:3" x14ac:dyDescent="0.3">
      <c r="A62" s="2" t="s">
        <v>761</v>
      </c>
      <c r="B62" s="681" t="str">
        <f>'10'!B63</f>
        <v>KAZL-R.3</v>
      </c>
      <c r="C62" s="682" t="str">
        <f>'10'!D63</f>
        <v>Ne</v>
      </c>
    </row>
    <row r="63" spans="1:3" x14ac:dyDescent="0.3">
      <c r="A63" s="2" t="s">
        <v>762</v>
      </c>
      <c r="B63" s="681" t="str">
        <f>'10'!B64</f>
        <v>KAZL-P.4</v>
      </c>
      <c r="C63" s="682" t="str">
        <f>'10'!D64</f>
        <v>Ne</v>
      </c>
    </row>
    <row r="64" spans="1:3" x14ac:dyDescent="0.3">
      <c r="A64" s="2" t="s">
        <v>763</v>
      </c>
      <c r="B64" s="681" t="str">
        <f>'10'!B65</f>
        <v>KAZL-P.5</v>
      </c>
      <c r="C64" s="682" t="str">
        <f>'10'!D65</f>
        <v>Ne</v>
      </c>
    </row>
    <row r="65" spans="1:3" x14ac:dyDescent="0.3">
      <c r="A65" s="2" t="s">
        <v>764</v>
      </c>
      <c r="B65" s="681" t="str">
        <f>'10'!B66</f>
        <v>KAZL-P.6</v>
      </c>
      <c r="C65" s="682" t="str">
        <f>'10'!D66</f>
        <v>Ne</v>
      </c>
    </row>
    <row r="66" spans="1:3" x14ac:dyDescent="0.3">
      <c r="A66" s="2" t="s">
        <v>765</v>
      </c>
      <c r="B66" s="681" t="str">
        <f>'10'!B67</f>
        <v>KAZL-P.7</v>
      </c>
      <c r="C66" s="682" t="str">
        <f>'10'!D67</f>
        <v>Ne</v>
      </c>
    </row>
    <row r="67" spans="1:3" x14ac:dyDescent="0.3">
      <c r="A67" s="2" t="s">
        <v>766</v>
      </c>
      <c r="B67" s="681" t="str">
        <f>'10'!B68</f>
        <v>KAZL-P.8</v>
      </c>
      <c r="C67" s="682" t="str">
        <f>'10'!D68</f>
        <v>Ne</v>
      </c>
    </row>
    <row r="68" spans="1:3" x14ac:dyDescent="0.3">
      <c r="A68" s="2" t="s">
        <v>767</v>
      </c>
      <c r="B68" s="681" t="str">
        <f>'10'!B69</f>
        <v>KAZL-P.9</v>
      </c>
      <c r="C68" s="682" t="str">
        <f>'10'!D69</f>
        <v>Ne</v>
      </c>
    </row>
    <row r="69" spans="1:3" x14ac:dyDescent="0.3">
      <c r="A69" s="2" t="s">
        <v>768</v>
      </c>
      <c r="B69" s="683" t="str">
        <f>'10'!B70</f>
        <v>KAZL-P.10</v>
      </c>
      <c r="C69" s="684" t="str">
        <f>'10'!D70</f>
        <v>Ne</v>
      </c>
    </row>
    <row r="70" spans="1:3" x14ac:dyDescent="0.3">
      <c r="A70" s="2" t="s">
        <v>769</v>
      </c>
      <c r="B70" s="675" t="str">
        <f>'10'!B71</f>
        <v>F dalis. Pagal priemonę remiamų projektų pobūdis:</v>
      </c>
      <c r="C70" s="676"/>
    </row>
    <row r="71" spans="1:3" x14ac:dyDescent="0.3">
      <c r="A71" s="2" t="s">
        <v>770</v>
      </c>
      <c r="B71" s="671" t="str">
        <f>'10'!B72</f>
        <v>Remiami pelno projektai</v>
      </c>
      <c r="C71" s="672" t="str">
        <f>'10'!D72</f>
        <v>Taip</v>
      </c>
    </row>
    <row r="72" spans="1:3" ht="57.6" x14ac:dyDescent="0.3">
      <c r="A72" s="2" t="s">
        <v>771</v>
      </c>
      <c r="B72" s="673" t="str">
        <f>'10'!B73</f>
        <v>Remiami projektai, susiję su žinių perdavimu, įskaitant konsultacijas, mokymą ir keitimąsi žiniomis apie tvarią, ekonominę, socialinę, aplinką ir klimatą tausojančią veiklą (aktualu rodikliui L801)</v>
      </c>
      <c r="C72" s="672" t="str">
        <f>'10'!D73</f>
        <v>Ne</v>
      </c>
    </row>
    <row r="73" spans="1:3" ht="57.6" x14ac:dyDescent="0.3">
      <c r="A73" s="2" t="s">
        <v>772</v>
      </c>
      <c r="B73" s="673" t="str">
        <f>'10'!B74</f>
        <v>Remiami projektai, susiję su gamintojų organizacijomis, vietinėmis rinkomis, trumpomis tiekimo grandinėmis ir kokybės schemomis, įskaitant paramą investicijoms, rinkodaros veiklą ir kt. (aktualu rodikliui L802)</v>
      </c>
      <c r="C73" s="672" t="str">
        <f>'10'!D74</f>
        <v>Ne</v>
      </c>
    </row>
    <row r="74" spans="1:3" ht="43.2" x14ac:dyDescent="0.3">
      <c r="A74" s="2" t="s">
        <v>773</v>
      </c>
      <c r="B74" s="673" t="str">
        <f>'10'!B75</f>
        <v>Remiami projektai, susiję su atsinaujinančios energijos gamybos pajėgumais, įskaitant biologinę (aktualu rodikliui L803)</v>
      </c>
      <c r="C74" s="672" t="str">
        <f>'10'!D75</f>
        <v>Taip</v>
      </c>
    </row>
    <row r="75" spans="1:3" ht="43.2" x14ac:dyDescent="0.3">
      <c r="A75" s="2" t="s">
        <v>774</v>
      </c>
      <c r="B75" s="673" t="str">
        <f>'10'!B76</f>
        <v>Remiami projektai, prisidedantys prie aplinkos tvarumo, klimato kaitos švelninimo bei prisitaikymo prie jos tikslų įgyvendinimo kaimo vietovėse (aktualu rodikliui L804)</v>
      </c>
      <c r="C75" s="672" t="str">
        <f>'10'!D76</f>
        <v>Taip</v>
      </c>
    </row>
    <row r="76" spans="1:3" ht="28.8" x14ac:dyDescent="0.3">
      <c r="A76" s="2" t="s">
        <v>775</v>
      </c>
      <c r="B76" s="673" t="str">
        <f>'10'!B77</f>
        <v>Remiami projektai, kurie kuria darbo vietas (aktualu rodikliui L805)</v>
      </c>
      <c r="C76" s="672" t="str">
        <f>'10'!D77</f>
        <v>Taip</v>
      </c>
    </row>
    <row r="77" spans="1:3" ht="28.8" x14ac:dyDescent="0.3">
      <c r="A77" s="2" t="s">
        <v>776</v>
      </c>
      <c r="B77" s="673" t="str">
        <f>'10'!B78</f>
        <v>Remiami kaimo verslų, įskaitant bioekonomiką, projektai (aktualu rodikliui L 806)</v>
      </c>
      <c r="C77" s="672" t="str">
        <f>'10'!D78</f>
        <v>Taip</v>
      </c>
    </row>
    <row r="78" spans="1:3" ht="28.8" x14ac:dyDescent="0.3">
      <c r="A78" s="2" t="s">
        <v>777</v>
      </c>
      <c r="B78" s="673" t="str">
        <f>'10'!B79</f>
        <v>Remiami projektai, susiję su sumanių kaimų strategijomis (aktualu rodikliui L807)</v>
      </c>
      <c r="C78" s="672" t="str">
        <f>'10'!D79</f>
        <v>Ne</v>
      </c>
    </row>
    <row r="79" spans="1:3" ht="28.8" x14ac:dyDescent="0.3">
      <c r="A79" s="2" t="s">
        <v>778</v>
      </c>
      <c r="B79" s="673" t="str">
        <f>'10'!B80</f>
        <v>Remiami projektai, gerinantys paslaugų prieinamumą ir infrastruktūrą (aktualu rodikliui L808)</v>
      </c>
      <c r="C79" s="672" t="str">
        <f>'10'!D80</f>
        <v>Taip</v>
      </c>
    </row>
    <row r="80" spans="1:3" ht="28.8" x14ac:dyDescent="0.3">
      <c r="A80" s="2" t="s">
        <v>779</v>
      </c>
      <c r="B80" s="673" t="str">
        <f>'10'!B81</f>
        <v>Remiami socialinės įtraukties projektai (aktualu rodikliui L809)</v>
      </c>
      <c r="C80" s="672" t="str">
        <f>'10'!D81</f>
        <v>Ne</v>
      </c>
    </row>
    <row r="81" spans="1:3" x14ac:dyDescent="0.3">
      <c r="A81" s="2"/>
      <c r="B81" s="649"/>
      <c r="C81" s="685"/>
    </row>
    <row r="82" spans="1:3" x14ac:dyDescent="0.3">
      <c r="A82" s="1"/>
      <c r="B82" s="362"/>
      <c r="C82" s="686" t="str">
        <f>'10'!E6</f>
        <v>2 priemonė</v>
      </c>
    </row>
    <row r="83" spans="1:3" x14ac:dyDescent="0.3">
      <c r="A83" s="2" t="s">
        <v>188</v>
      </c>
      <c r="B83" s="509" t="str">
        <f>B6</f>
        <v>Priemonės pavadinimas</v>
      </c>
      <c r="C83" s="670" t="str">
        <f>'10'!E7</f>
        <v>Bendruomeninio verslo kūrimas ir plėtra</v>
      </c>
    </row>
    <row r="84" spans="1:3" x14ac:dyDescent="0.3">
      <c r="A84" s="2" t="s">
        <v>189</v>
      </c>
      <c r="B84" s="671" t="str">
        <f t="shared" ref="B84:B147" si="0">B7</f>
        <v>Priemonės rūšis</v>
      </c>
      <c r="C84" s="670" t="str">
        <f>'10'!E8</f>
        <v>Bendruomeninis verslas</v>
      </c>
    </row>
    <row r="85" spans="1:3" x14ac:dyDescent="0.3">
      <c r="A85" s="2" t="s">
        <v>190</v>
      </c>
      <c r="B85" s="671" t="str">
        <f t="shared" si="0"/>
        <v>VVG teritorijos poreikių, kuriuos tenkina priemonė, skaičius</v>
      </c>
      <c r="C85" s="670">
        <f>'10'!E9</f>
        <v>2</v>
      </c>
    </row>
    <row r="86" spans="1:3" x14ac:dyDescent="0.3">
      <c r="A86" s="2" t="s">
        <v>191</v>
      </c>
      <c r="B86" s="671" t="str">
        <f t="shared" si="0"/>
        <v>BŽŪP tikslų, kuriuos įgyvendina priemonė, skaičius</v>
      </c>
      <c r="C86" s="670">
        <f>'10'!E10</f>
        <v>2</v>
      </c>
    </row>
    <row r="87" spans="1:3" ht="57.6" x14ac:dyDescent="0.3">
      <c r="A87" s="2" t="s">
        <v>192</v>
      </c>
      <c r="B87" s="671" t="str">
        <f t="shared" si="0"/>
        <v>Pagrindinis BŽŪP tikslas, kurį įgyvendina VPS priemonė</v>
      </c>
      <c r="C87" s="672" t="str">
        <f>'10'!E11</f>
        <v>SO8. Skatinti užimtumą, augimą, lyčių lygybę, įskaitant moterų dalyvavimą ūkininkavimo veikloje, socialinę įtrauktį ir vietos plėtrą kaimo vietovėse, įskaitant žiedinę bioekonomiką ir tvarią miškininkystę</v>
      </c>
    </row>
    <row r="88" spans="1:3" ht="28.8" x14ac:dyDescent="0.3">
      <c r="A88" s="2" t="s">
        <v>193</v>
      </c>
      <c r="B88" s="673" t="str">
        <f t="shared" si="0"/>
        <v>Ar priemonė prisideda prie 4 konkretaus BŽŪP tikslo? (tikslas nurodytas 5 lape)</v>
      </c>
      <c r="C88" s="672" t="str">
        <f>'10'!E12</f>
        <v>Taip</v>
      </c>
    </row>
    <row r="89" spans="1:3" ht="28.8" x14ac:dyDescent="0.3">
      <c r="A89" s="2" t="s">
        <v>194</v>
      </c>
      <c r="B89" s="673" t="str">
        <f t="shared" si="0"/>
        <v>Ar priemonė prisideda prie 5 konkretaus BŽŪP tikslo? (tikslas nurodytas 5 lape)</v>
      </c>
      <c r="C89" s="672" t="str">
        <f>'10'!E13</f>
        <v>Ne</v>
      </c>
    </row>
    <row r="90" spans="1:3" ht="28.8" x14ac:dyDescent="0.3">
      <c r="A90" s="2" t="s">
        <v>195</v>
      </c>
      <c r="B90" s="673" t="str">
        <f t="shared" si="0"/>
        <v>Ar priemonė prisideda prie 6 konkretaus BŽŪP tikslo? (tikslas nurodytas 5 lape)</v>
      </c>
      <c r="C90" s="672" t="str">
        <f>'10'!E14</f>
        <v>Ne</v>
      </c>
    </row>
    <row r="91" spans="1:3" ht="28.8" x14ac:dyDescent="0.3">
      <c r="A91" s="2" t="s">
        <v>196</v>
      </c>
      <c r="B91" s="673" t="str">
        <f t="shared" si="0"/>
        <v>Ar priemonė prisideda prie 9 konkretaus BŽŪP tikslo? (tikslas nurodytas 5 lape)</v>
      </c>
      <c r="C91" s="672" t="str">
        <f>'10'!E15</f>
        <v>Ne</v>
      </c>
    </row>
    <row r="92" spans="1:3" x14ac:dyDescent="0.3">
      <c r="A92" s="2" t="s">
        <v>94</v>
      </c>
      <c r="B92" s="675" t="str">
        <f t="shared" si="0"/>
        <v>A dalis. Priemonės intervencijos logika:</v>
      </c>
      <c r="C92" s="676"/>
    </row>
    <row r="93" spans="1:3" ht="230.4" x14ac:dyDescent="0.3">
      <c r="A93" s="2" t="s">
        <v>197</v>
      </c>
      <c r="B93" s="673" t="str">
        <f t="shared" si="0"/>
        <v>Priemonės tikslas, ryšys su pagrindiniu BŽŪP tikslu ir VVG teritorijos poreikiais (problemomis ir (arba) potencialu), ryšys su VPS tema (jei taikoma)</v>
      </c>
      <c r="C93" s="677" t="str">
        <f>'10'!E17</f>
        <v>Priemonės tikslas - skatinti bendruomeninio ir NVO verslo iniciatyvas, taip prisidedant prie nedarbo ir skurdo rodiklių mažinimo, ekonomikos augimo.  Viena pagrindinių vietovės problemų - neišvystytas vietos turizmo paslaugų tinklas, neužtikrina pakankamo paslaugų spektro VVG teritorijoje. Kaip parodė focus grupių susitikimai, bendruomeninės organizacijos yra suinteresuotos vykdyti su turizmu susijusius verslus. Priemonės sąsaja su SO8 tikslu - priemonė yra skirta skatinti NVO sektoriaus ekonominį augimą bei darbo vietų kūrimą. Priemonės sąsaja su horizontaliu tikslu SO4 - vykdant projektų atranką vienas iš atrankos kriterijų bus klimato kaitos švelninimo priemonių taikymas  (pvz. saulės elektrinės įrengimas, elektromobilio veikloje naudojimas, IT sprendimai efektyvinantys veiklą ir pan.). Projektams, kurių idėja atlieps VPS temą - turizmo plėtros skatinimas, bus skiriami papildomi atrankos balai.</v>
      </c>
    </row>
    <row r="94" spans="1:3" ht="72" x14ac:dyDescent="0.3">
      <c r="A94" s="2" t="s">
        <v>198</v>
      </c>
      <c r="B94" s="671" t="str">
        <f t="shared" si="0"/>
        <v>Pokytis, kurio siekiama VPS priemone</v>
      </c>
      <c r="C94" s="677" t="str">
        <f>'10'!E18</f>
        <v xml:space="preserve">Mažinti nedarbo lygį VVG teritorijoje kuriant naujas darbo vietas -  planuojama sukurti ne mažiau kaip 5 (etatus) naujų darbo vietų. Didinti NVO sektoriaus ekonominę savarankiškumą paremiant 3 verslo projektus.  Didinti NVO sektorius aktyvumą teikiant turizmo paslaugas. </v>
      </c>
    </row>
    <row r="95" spans="1:3" ht="43.2" x14ac:dyDescent="0.3">
      <c r="A95" s="2" t="s">
        <v>199</v>
      </c>
      <c r="B95" s="509" t="str">
        <f t="shared" si="0"/>
        <v>Kaip priemonė prisidės prie horizontalaus tikslo d įgyvendinimo? (pildoma, jei taikoma)</v>
      </c>
      <c r="C95" s="677" t="str">
        <f>'10'!E19</f>
        <v>Skiriami papildomi balai projektams, kuriuose numatytos investicijos, kuriomis prisidedama prie klimato kaitos švelninimo.</v>
      </c>
    </row>
    <row r="96" spans="1:3" ht="28.8" x14ac:dyDescent="0.3">
      <c r="A96" s="2" t="s">
        <v>200</v>
      </c>
      <c r="B96" s="509" t="str">
        <f t="shared" si="0"/>
        <v>Kaip priemonė prisidės prie horizontalaus tikslo e įgyvendinimo? (pildoma, jei taikoma)</v>
      </c>
      <c r="C96" s="677" t="str">
        <f>'10'!E20</f>
        <v>Neaktualu</v>
      </c>
    </row>
    <row r="97" spans="1:3" ht="28.8" x14ac:dyDescent="0.3">
      <c r="A97" s="2" t="s">
        <v>201</v>
      </c>
      <c r="B97" s="509" t="str">
        <f t="shared" si="0"/>
        <v>Kaip priemonė prisidės prie horizontalaus tikslo f įgyvendinimo? (pildoma, jei taikoma)</v>
      </c>
      <c r="C97" s="677" t="str">
        <f>'10'!E21</f>
        <v>Neaktualu</v>
      </c>
    </row>
    <row r="98" spans="1:3" ht="28.8" x14ac:dyDescent="0.3">
      <c r="A98" s="2" t="s">
        <v>202</v>
      </c>
      <c r="B98" s="509" t="str">
        <f t="shared" si="0"/>
        <v>Kaip priemonė prisidės prie horizontalaus tikslo i įgyvendinimo? (pildoma, jei taikoma)</v>
      </c>
      <c r="C98" s="677" t="str">
        <f>'10'!E22</f>
        <v>Neaktualu</v>
      </c>
    </row>
    <row r="99" spans="1:3" ht="28.8" x14ac:dyDescent="0.3">
      <c r="A99" s="2" t="s">
        <v>203</v>
      </c>
      <c r="B99" s="675" t="str">
        <f t="shared" si="0"/>
        <v>B dalis. Pareiškėjų ir projektų tinkamumo sąlygos, projektų atrankos principai:</v>
      </c>
      <c r="C99" s="676"/>
    </row>
    <row r="100" spans="1:3" ht="28.8" x14ac:dyDescent="0.3">
      <c r="A100" s="2" t="s">
        <v>204</v>
      </c>
      <c r="B100" s="509" t="str">
        <f t="shared" si="0"/>
        <v>Pagal priemonę remiamos veiklos</v>
      </c>
      <c r="C100" s="677" t="str">
        <f>'10'!E24</f>
        <v xml:space="preserve">Įvairios ekonominės veiklos, kuriomis kuriamos naujos darbo vietos. </v>
      </c>
    </row>
    <row r="101" spans="1:3" ht="28.8" x14ac:dyDescent="0.3">
      <c r="A101" s="2" t="s">
        <v>205</v>
      </c>
      <c r="B101" s="671" t="str">
        <f t="shared" si="0"/>
        <v>Tinkami pareiškėjai ir partneriai (jei taikomas reikalavimas projektus įgyvendinti su partneriais)</v>
      </c>
      <c r="C101" s="677" t="str">
        <f>'10'!E25</f>
        <v>Nevyriausybinės organizacijos, bendruomeninės organizacijos ir kt.</v>
      </c>
    </row>
    <row r="102" spans="1:3" ht="28.8" x14ac:dyDescent="0.3">
      <c r="A102" s="2" t="s">
        <v>206</v>
      </c>
      <c r="B102" s="671" t="str">
        <f t="shared" si="0"/>
        <v>Priemonės tikslinė grupė (pildoma, jei nesutampa su tinkamais pareiškėjais ir (arba) partneriais)</v>
      </c>
      <c r="C102" s="677">
        <f>'10'!E26</f>
        <v>0</v>
      </c>
    </row>
    <row r="103" spans="1:3" x14ac:dyDescent="0.3">
      <c r="A103" s="2" t="s">
        <v>725</v>
      </c>
      <c r="B103" s="509" t="str">
        <f t="shared" si="0"/>
        <v>Tinkamumo sąlygos pareiškėjams ir projektams</v>
      </c>
      <c r="C103" s="677" t="str">
        <f>'10'!E27</f>
        <v>Sąlygos numatytos SP ir VP administravimo taisyklėse</v>
      </c>
    </row>
    <row r="104" spans="1:3" ht="72" x14ac:dyDescent="0.3">
      <c r="A104" s="2" t="s">
        <v>726</v>
      </c>
      <c r="B104" s="673" t="str">
        <f t="shared" si="0"/>
        <v>Projektų atrankos principai</v>
      </c>
      <c r="C104" s="677" t="str">
        <f>'10'!E28</f>
        <v xml:space="preserve">1. Didesnis naujų darbo vietų skaičius;  2. Geresni vietos projekto pareiškėjo finansų valdymo gebėjimai; 3. Numatytos investicijos susijusios su klimato kaitos priemonių taikymu; 4. Projekto idėja siejasi su VPS tema - turizmo plėtros skatinimas. </v>
      </c>
    </row>
    <row r="105" spans="1:3" x14ac:dyDescent="0.3">
      <c r="A105" s="2" t="s">
        <v>727</v>
      </c>
      <c r="B105" s="509" t="str">
        <f t="shared" si="0"/>
        <v>Planuojamų kvietimų teikti paraiškas skaičius</v>
      </c>
      <c r="C105" s="670">
        <f>'10'!E29</f>
        <v>3</v>
      </c>
    </row>
    <row r="106" spans="1:3" x14ac:dyDescent="0.3">
      <c r="A106" s="2" t="s">
        <v>728</v>
      </c>
      <c r="B106" s="651" t="str">
        <f t="shared" si="0"/>
        <v>C dalis. Paramos dydžiai:</v>
      </c>
      <c r="C106" s="676"/>
    </row>
    <row r="107" spans="1:3" x14ac:dyDescent="0.3">
      <c r="A107" s="2" t="s">
        <v>729</v>
      </c>
      <c r="B107" s="509" t="str">
        <f t="shared" si="0"/>
        <v>Didžiausia paramos suma vietos projektui, Eur</v>
      </c>
      <c r="C107" s="677">
        <f>'10'!E31</f>
        <v>88000</v>
      </c>
    </row>
    <row r="108" spans="1:3" x14ac:dyDescent="0.3">
      <c r="A108" s="2" t="s">
        <v>730</v>
      </c>
      <c r="B108" s="509" t="str">
        <f t="shared" si="0"/>
        <v xml:space="preserve">Paramos lyginamoji dalis, proc. </v>
      </c>
      <c r="C108" s="677">
        <f>'10'!E32</f>
        <v>95</v>
      </c>
    </row>
    <row r="109" spans="1:3" x14ac:dyDescent="0.3">
      <c r="A109" s="2" t="s">
        <v>731</v>
      </c>
      <c r="B109" s="509" t="str">
        <f t="shared" si="0"/>
        <v>Planuojama paramos suma priemonei, Eur</v>
      </c>
      <c r="C109" s="678">
        <f>'10'!E33</f>
        <v>264000</v>
      </c>
    </row>
    <row r="110" spans="1:3" x14ac:dyDescent="0.3">
      <c r="A110" s="2" t="s">
        <v>732</v>
      </c>
      <c r="B110" s="509" t="str">
        <f t="shared" si="0"/>
        <v>Planuojama paremti projektų (rodiklis L700)</v>
      </c>
      <c r="C110" s="679">
        <f>'10'!E34</f>
        <v>3</v>
      </c>
    </row>
    <row r="111" spans="1:3" ht="72" x14ac:dyDescent="0.3">
      <c r="A111" s="2" t="s">
        <v>733</v>
      </c>
      <c r="B111" s="509" t="str">
        <f t="shared" si="0"/>
        <v>Paaiškinimas, kaip nustatyta rodiklio L700 reikšmė</v>
      </c>
      <c r="C111" s="677" t="str">
        <f>'10'!E35</f>
        <v>Projektų skaičius apskaičiuotas pagal priemonei skirtą paramos lėšų sumą ir maksimalią vieno projekto vertę t.y. 264000/88000=3, kurie su nariais aptarti visuotinio susirinkimo metu. Taip pat atsižvelgiant į patirtį įgyvendinant 2016-2020 VPS.</v>
      </c>
    </row>
    <row r="112" spans="1:3" ht="28.8" x14ac:dyDescent="0.3">
      <c r="A112" s="2" t="s">
        <v>734</v>
      </c>
      <c r="B112" s="651" t="str">
        <f t="shared" si="0"/>
        <v>D dalis. Priemonės indėlis į ES ir nacionalinių horizontaliųjų principų įgyvendinimą:</v>
      </c>
      <c r="C112" s="676"/>
    </row>
    <row r="113" spans="1:3" x14ac:dyDescent="0.3">
      <c r="A113" s="2" t="s">
        <v>735</v>
      </c>
      <c r="B113" s="680" t="str">
        <f t="shared" si="0"/>
        <v>Subregioninės vietovės principas:</v>
      </c>
      <c r="C113" s="676"/>
    </row>
    <row r="114" spans="1:3" ht="28.8" x14ac:dyDescent="0.3">
      <c r="A114" s="2" t="s">
        <v>736</v>
      </c>
      <c r="B114" s="509" t="str">
        <f t="shared" si="0"/>
        <v>Ar siekiama, kad pagal priemonę finansuojami projektai apimtų visas VVG teritorijos seniūnijas?</v>
      </c>
      <c r="C114" s="672" t="str">
        <f>'10'!E38</f>
        <v>Ne</v>
      </c>
    </row>
    <row r="115" spans="1:3" ht="72" x14ac:dyDescent="0.3">
      <c r="A115" s="2" t="s">
        <v>737</v>
      </c>
      <c r="B115" s="509" t="str">
        <f t="shared" si="0"/>
        <v>Pasirinkimo pagrindimas</v>
      </c>
      <c r="C115" s="677" t="str">
        <f>'10'!E39</f>
        <v>VVG teritoriją sudaro 5 seniūnijos, ne visose seniūnijose veikia bendruomeninės organizacijos, kurios savo veiklą sietų su verslu. Vadovaujantis atliktu poreikių tyrimu taip pat nenustatyta, kad bendruomeninis verslas aktualus visose seniūnijose.</v>
      </c>
    </row>
    <row r="116" spans="1:3" x14ac:dyDescent="0.3">
      <c r="A116" s="2" t="s">
        <v>738</v>
      </c>
      <c r="B116" s="680" t="str">
        <f t="shared" si="0"/>
        <v>Partnerystės principas:</v>
      </c>
      <c r="C116" s="676"/>
    </row>
    <row r="117" spans="1:3" ht="28.8" x14ac:dyDescent="0.3">
      <c r="A117" s="2" t="s">
        <v>739</v>
      </c>
      <c r="B117" s="509" t="str">
        <f t="shared" si="0"/>
        <v>Ar siekiama, kad pagal priemonę finansuojami projektai būtų vykdomi su partneriais?</v>
      </c>
      <c r="C117" s="672" t="str">
        <f>'10'!E41</f>
        <v>Taip, pasirinktinai</v>
      </c>
    </row>
    <row r="118" spans="1:3" ht="43.2" x14ac:dyDescent="0.3">
      <c r="A118" s="2" t="s">
        <v>740</v>
      </c>
      <c r="B118" s="509" t="str">
        <f t="shared" si="0"/>
        <v>Pasirinkimo pagrindimas</v>
      </c>
      <c r="C118" s="677" t="str">
        <f>'10'!E42</f>
        <v>Vykdant projektą pareiškėjui suteikiama galimybė veiklas vykdyti su partneriu taip stiprinant organizacinius/finansinius ir kt. pajėgumus.</v>
      </c>
    </row>
    <row r="119" spans="1:3" x14ac:dyDescent="0.3">
      <c r="A119" s="2" t="s">
        <v>741</v>
      </c>
      <c r="B119" s="680" t="str">
        <f t="shared" si="0"/>
        <v>Inovacijų principas:</v>
      </c>
      <c r="C119" s="676"/>
    </row>
    <row r="120" spans="1:3" ht="28.8" x14ac:dyDescent="0.3">
      <c r="A120" s="2" t="s">
        <v>742</v>
      </c>
      <c r="B120" s="509" t="str">
        <f t="shared" si="0"/>
        <v>Ar siekiama, kad pagal priemonę finansuojami projektai būtų skirti inovacijoms vietos lygiu diegti?</v>
      </c>
      <c r="C120" s="672" t="str">
        <f>'10'!E44</f>
        <v>Taip, pasirinktinai</v>
      </c>
    </row>
    <row r="121" spans="1:3" ht="72" x14ac:dyDescent="0.3">
      <c r="A121" s="2" t="s">
        <v>743</v>
      </c>
      <c r="B121" s="509" t="str">
        <f t="shared" si="0"/>
        <v>Pasirinkimo pagrindimas</v>
      </c>
      <c r="C121" s="677" t="str">
        <f>'10'!E45</f>
        <v>Projektas pripažįstamas inovatyviu, kai jis atitinka bent vieną inovatyvumo kriterijaus subkriterijų, vadovaujantis "Lietuvos kaimo plėtros 2014-2020 metų programos investicinių priemonių projektų inovatyvumo vertinimo metodika".</v>
      </c>
    </row>
    <row r="122" spans="1:3" ht="28.8" x14ac:dyDescent="0.3">
      <c r="A122" s="2" t="s">
        <v>744</v>
      </c>
      <c r="B122" s="509" t="str">
        <f t="shared" si="0"/>
        <v>Planuojama paremti projektų, skirtų inovacijoms vietos lygiu diegti (rodiklis L710)</v>
      </c>
      <c r="C122" s="679">
        <f>'10'!E46</f>
        <v>1</v>
      </c>
    </row>
    <row r="123" spans="1:3" x14ac:dyDescent="0.3">
      <c r="A123" s="2" t="s">
        <v>745</v>
      </c>
      <c r="B123" s="680" t="str">
        <f t="shared" si="0"/>
        <v>Lyčių lygybė ir nediskriminavimas:</v>
      </c>
      <c r="C123" s="676"/>
    </row>
    <row r="124" spans="1:3" ht="28.8" x14ac:dyDescent="0.3">
      <c r="A124" s="2" t="s">
        <v>746</v>
      </c>
      <c r="B124" s="509" t="str">
        <f t="shared" si="0"/>
        <v>Ar pagal priemonę finansuojami projektai, skirti lyčių lygybei ir nediskriminavimui?</v>
      </c>
      <c r="C124" s="672" t="str">
        <f>'10'!E48</f>
        <v>Ne</v>
      </c>
    </row>
    <row r="125" spans="1:3" x14ac:dyDescent="0.3">
      <c r="A125" s="2" t="s">
        <v>747</v>
      </c>
      <c r="B125" s="509" t="str">
        <f t="shared" si="0"/>
        <v>Pasirinkimo pagrindimas (jei taip, kaip bus užtikrinta)</v>
      </c>
      <c r="C125" s="677" t="str">
        <f>'10'!E49</f>
        <v>Netaikoma</v>
      </c>
    </row>
    <row r="126" spans="1:3" x14ac:dyDescent="0.3">
      <c r="A126" s="2" t="s">
        <v>748</v>
      </c>
      <c r="B126" s="680" t="str">
        <f t="shared" si="0"/>
        <v>Jaunimas:</v>
      </c>
      <c r="C126" s="676"/>
    </row>
    <row r="127" spans="1:3" x14ac:dyDescent="0.3">
      <c r="A127" s="2" t="s">
        <v>749</v>
      </c>
      <c r="B127" s="509" t="str">
        <f t="shared" si="0"/>
        <v>Ar pagal priemonę finansuojami projektai, skirti jaunimui?</v>
      </c>
      <c r="C127" s="672" t="str">
        <f>'10'!E51</f>
        <v>Ne</v>
      </c>
    </row>
    <row r="128" spans="1:3" x14ac:dyDescent="0.3">
      <c r="A128" s="2" t="s">
        <v>750</v>
      </c>
      <c r="B128" s="509" t="str">
        <f t="shared" si="0"/>
        <v>Pasirinkimo pagrindimas (jei taip, kaip bus užtikrinta)</v>
      </c>
      <c r="C128" s="677" t="str">
        <f>'10'!E52</f>
        <v>Netaikoma</v>
      </c>
    </row>
    <row r="129" spans="1:3" x14ac:dyDescent="0.3">
      <c r="A129" s="2" t="s">
        <v>751</v>
      </c>
      <c r="B129" s="675" t="str">
        <f t="shared" si="0"/>
        <v>E dalis. Priemonės rezultato rodikliai:</v>
      </c>
      <c r="C129" s="676"/>
    </row>
    <row r="130" spans="1:3" x14ac:dyDescent="0.3">
      <c r="A130" s="2" t="s">
        <v>752</v>
      </c>
      <c r="B130" s="680" t="str">
        <f t="shared" si="0"/>
        <v>SP rezultato rodiklių taikymas priemonei:</v>
      </c>
      <c r="C130" s="676"/>
    </row>
    <row r="131" spans="1:3" x14ac:dyDescent="0.3">
      <c r="A131" s="2" t="s">
        <v>753</v>
      </c>
      <c r="B131" s="681" t="str">
        <f t="shared" si="0"/>
        <v>R.3</v>
      </c>
      <c r="C131" s="682" t="str">
        <f>'10'!E55</f>
        <v>Ne</v>
      </c>
    </row>
    <row r="132" spans="1:3" x14ac:dyDescent="0.3">
      <c r="A132" s="2" t="s">
        <v>754</v>
      </c>
      <c r="B132" s="681" t="str">
        <f t="shared" si="0"/>
        <v>R.37</v>
      </c>
      <c r="C132" s="682" t="str">
        <f>'10'!E56</f>
        <v>Taip</v>
      </c>
    </row>
    <row r="133" spans="1:3" x14ac:dyDescent="0.3">
      <c r="A133" s="2" t="s">
        <v>755</v>
      </c>
      <c r="B133" s="681" t="str">
        <f t="shared" si="0"/>
        <v>R.39</v>
      </c>
      <c r="C133" s="682" t="str">
        <f>'10'!E57</f>
        <v>Taip</v>
      </c>
    </row>
    <row r="134" spans="1:3" x14ac:dyDescent="0.3">
      <c r="A134" s="2" t="s">
        <v>756</v>
      </c>
      <c r="B134" s="681" t="str">
        <f t="shared" si="0"/>
        <v>R.41</v>
      </c>
      <c r="C134" s="682" t="str">
        <f>'10'!E58</f>
        <v>Taip</v>
      </c>
    </row>
    <row r="135" spans="1:3" x14ac:dyDescent="0.3">
      <c r="A135" s="2" t="s">
        <v>757</v>
      </c>
      <c r="B135" s="681" t="str">
        <f t="shared" si="0"/>
        <v>R.42</v>
      </c>
      <c r="C135" s="682" t="str">
        <f>'10'!E59</f>
        <v>Ne</v>
      </c>
    </row>
    <row r="136" spans="1:3" x14ac:dyDescent="0.3">
      <c r="A136" s="2" t="s">
        <v>758</v>
      </c>
      <c r="B136" s="680" t="str">
        <f t="shared" si="0"/>
        <v>VPS rodiklių taikymas priemonei:</v>
      </c>
      <c r="C136" s="676"/>
    </row>
    <row r="137" spans="1:3" x14ac:dyDescent="0.3">
      <c r="A137" s="2" t="s">
        <v>759</v>
      </c>
      <c r="B137" s="681" t="str">
        <f t="shared" si="0"/>
        <v>KAZL-R.1</v>
      </c>
      <c r="C137" s="682" t="str">
        <f>'10'!E61</f>
        <v>Ne</v>
      </c>
    </row>
    <row r="138" spans="1:3" x14ac:dyDescent="0.3">
      <c r="A138" s="2" t="s">
        <v>760</v>
      </c>
      <c r="B138" s="681" t="str">
        <f t="shared" si="0"/>
        <v>KAZL-R.2</v>
      </c>
      <c r="C138" s="682" t="str">
        <f>'10'!E62</f>
        <v>Ne</v>
      </c>
    </row>
    <row r="139" spans="1:3" x14ac:dyDescent="0.3">
      <c r="A139" s="2" t="s">
        <v>761</v>
      </c>
      <c r="B139" s="681" t="str">
        <f t="shared" si="0"/>
        <v>KAZL-R.3</v>
      </c>
      <c r="C139" s="682" t="str">
        <f>'10'!E63</f>
        <v>Ne</v>
      </c>
    </row>
    <row r="140" spans="1:3" x14ac:dyDescent="0.3">
      <c r="A140" s="2" t="s">
        <v>762</v>
      </c>
      <c r="B140" s="681" t="str">
        <f t="shared" si="0"/>
        <v>KAZL-P.4</v>
      </c>
      <c r="C140" s="682" t="str">
        <f>'10'!E64</f>
        <v>Ne</v>
      </c>
    </row>
    <row r="141" spans="1:3" x14ac:dyDescent="0.3">
      <c r="A141" s="2" t="s">
        <v>763</v>
      </c>
      <c r="B141" s="681" t="str">
        <f t="shared" si="0"/>
        <v>KAZL-P.5</v>
      </c>
      <c r="C141" s="682" t="str">
        <f>'10'!E65</f>
        <v>Ne</v>
      </c>
    </row>
    <row r="142" spans="1:3" x14ac:dyDescent="0.3">
      <c r="A142" s="2" t="s">
        <v>764</v>
      </c>
      <c r="B142" s="681" t="str">
        <f t="shared" si="0"/>
        <v>KAZL-P.6</v>
      </c>
      <c r="C142" s="682" t="str">
        <f>'10'!E66</f>
        <v>Ne</v>
      </c>
    </row>
    <row r="143" spans="1:3" x14ac:dyDescent="0.3">
      <c r="A143" s="2" t="s">
        <v>765</v>
      </c>
      <c r="B143" s="681" t="str">
        <f t="shared" si="0"/>
        <v>KAZL-P.7</v>
      </c>
      <c r="C143" s="682" t="str">
        <f>'10'!E67</f>
        <v>Ne</v>
      </c>
    </row>
    <row r="144" spans="1:3" x14ac:dyDescent="0.3">
      <c r="A144" s="2" t="s">
        <v>766</v>
      </c>
      <c r="B144" s="681" t="str">
        <f t="shared" si="0"/>
        <v>KAZL-P.8</v>
      </c>
      <c r="C144" s="682" t="str">
        <f>'10'!E68</f>
        <v>Ne</v>
      </c>
    </row>
    <row r="145" spans="1:3" x14ac:dyDescent="0.3">
      <c r="A145" s="2" t="s">
        <v>767</v>
      </c>
      <c r="B145" s="681" t="str">
        <f t="shared" si="0"/>
        <v>KAZL-P.9</v>
      </c>
      <c r="C145" s="682" t="str">
        <f>'10'!E69</f>
        <v>Ne</v>
      </c>
    </row>
    <row r="146" spans="1:3" x14ac:dyDescent="0.3">
      <c r="A146" s="2" t="s">
        <v>768</v>
      </c>
      <c r="B146" s="683" t="str">
        <f t="shared" si="0"/>
        <v>KAZL-P.10</v>
      </c>
      <c r="C146" s="684" t="str">
        <f>'10'!E70</f>
        <v>Ne</v>
      </c>
    </row>
    <row r="147" spans="1:3" x14ac:dyDescent="0.3">
      <c r="A147" s="2" t="s">
        <v>769</v>
      </c>
      <c r="B147" s="675" t="str">
        <f t="shared" si="0"/>
        <v>F dalis. Pagal priemonę remiamų projektų pobūdis:</v>
      </c>
      <c r="C147" s="676"/>
    </row>
    <row r="148" spans="1:3" x14ac:dyDescent="0.3">
      <c r="A148" s="2" t="s">
        <v>770</v>
      </c>
      <c r="B148" s="671" t="str">
        <f t="shared" ref="B148:B157" si="1">B71</f>
        <v>Remiami pelno projektai</v>
      </c>
      <c r="C148" s="672" t="str">
        <f>'10'!E72</f>
        <v>Taip</v>
      </c>
    </row>
    <row r="149" spans="1:3" ht="57.6" x14ac:dyDescent="0.3">
      <c r="A149" s="2" t="s">
        <v>771</v>
      </c>
      <c r="B149" s="673" t="str">
        <f t="shared" si="1"/>
        <v>Remiami projektai, susiję su žinių perdavimu, įskaitant konsultacijas, mokymą ir keitimąsi žiniomis apie tvarią, ekonominę, socialinę, aplinką ir klimatą tausojančią veiklą (aktualu rodikliui L801)</v>
      </c>
      <c r="C149" s="672" t="str">
        <f>'10'!E73</f>
        <v>Ne</v>
      </c>
    </row>
    <row r="150" spans="1:3" ht="57.6" x14ac:dyDescent="0.3">
      <c r="A150" s="2" t="s">
        <v>772</v>
      </c>
      <c r="B150" s="673" t="str">
        <f t="shared" si="1"/>
        <v>Remiami projektai, susiję su gamintojų organizacijomis, vietinėmis rinkomis, trumpomis tiekimo grandinėmis ir kokybės schemomis, įskaitant paramą investicijoms, rinkodaros veiklą ir kt. (aktualu rodikliui L802)</v>
      </c>
      <c r="C150" s="672" t="str">
        <f>'10'!E74</f>
        <v>Ne</v>
      </c>
    </row>
    <row r="151" spans="1:3" ht="43.2" x14ac:dyDescent="0.3">
      <c r="A151" s="2" t="s">
        <v>773</v>
      </c>
      <c r="B151" s="673" t="str">
        <f t="shared" si="1"/>
        <v>Remiami projektai, susiję su atsinaujinančios energijos gamybos pajėgumais, įskaitant biologinę (aktualu rodikliui L803)</v>
      </c>
      <c r="C151" s="672" t="str">
        <f>'10'!E75</f>
        <v>Taip</v>
      </c>
    </row>
    <row r="152" spans="1:3" ht="43.2" x14ac:dyDescent="0.3">
      <c r="A152" s="2" t="s">
        <v>774</v>
      </c>
      <c r="B152" s="673" t="str">
        <f t="shared" si="1"/>
        <v>Remiami projektai, prisidedantys prie aplinkos tvarumo, klimato kaitos švelninimo bei prisitaikymo prie jos tikslų įgyvendinimo kaimo vietovėse (aktualu rodikliui L804)</v>
      </c>
      <c r="C152" s="672" t="str">
        <f>'10'!E76</f>
        <v>Taip</v>
      </c>
    </row>
    <row r="153" spans="1:3" ht="28.8" x14ac:dyDescent="0.3">
      <c r="A153" s="2" t="s">
        <v>775</v>
      </c>
      <c r="B153" s="673" t="str">
        <f t="shared" si="1"/>
        <v>Remiami projektai, kurie kuria darbo vietas (aktualu rodikliui L805)</v>
      </c>
      <c r="C153" s="672" t="str">
        <f>'10'!E77</f>
        <v>Taip</v>
      </c>
    </row>
    <row r="154" spans="1:3" ht="28.8" x14ac:dyDescent="0.3">
      <c r="A154" s="2" t="s">
        <v>776</v>
      </c>
      <c r="B154" s="673" t="str">
        <f t="shared" si="1"/>
        <v>Remiami kaimo verslų, įskaitant bioekonomiką, projektai (aktualu rodikliui L 806)</v>
      </c>
      <c r="C154" s="672" t="str">
        <f>'10'!E78</f>
        <v>Taip</v>
      </c>
    </row>
    <row r="155" spans="1:3" ht="28.8" x14ac:dyDescent="0.3">
      <c r="A155" s="2" t="s">
        <v>777</v>
      </c>
      <c r="B155" s="673" t="str">
        <f t="shared" si="1"/>
        <v>Remiami projektai, susiję su sumanių kaimų strategijomis (aktualu rodikliui L807)</v>
      </c>
      <c r="C155" s="672" t="str">
        <f>'10'!E79</f>
        <v>Ne</v>
      </c>
    </row>
    <row r="156" spans="1:3" ht="28.8" x14ac:dyDescent="0.3">
      <c r="A156" s="2" t="s">
        <v>778</v>
      </c>
      <c r="B156" s="673" t="str">
        <f t="shared" si="1"/>
        <v>Remiami projektai, gerinantys paslaugų prieinamumą ir infrastruktūrą (aktualu rodikliui L808)</v>
      </c>
      <c r="C156" s="672" t="str">
        <f>'10'!E80</f>
        <v>Taip</v>
      </c>
    </row>
    <row r="157" spans="1:3" ht="28.8" x14ac:dyDescent="0.3">
      <c r="A157" s="2" t="s">
        <v>779</v>
      </c>
      <c r="B157" s="673" t="str">
        <f t="shared" si="1"/>
        <v>Remiami socialinės įtraukties projektai (aktualu rodikliui L809)</v>
      </c>
      <c r="C157" s="672" t="str">
        <f>'10'!E81</f>
        <v>Ne</v>
      </c>
    </row>
    <row r="158" spans="1:3" x14ac:dyDescent="0.3">
      <c r="A158" s="2"/>
      <c r="B158" s="649"/>
      <c r="C158" s="685"/>
    </row>
    <row r="159" spans="1:3" x14ac:dyDescent="0.3">
      <c r="A159" s="1"/>
      <c r="B159" s="362"/>
      <c r="C159" s="686" t="str">
        <f>'10'!F6</f>
        <v>3 priemonė</v>
      </c>
    </row>
    <row r="160" spans="1:3" x14ac:dyDescent="0.3">
      <c r="A160" s="2" t="s">
        <v>188</v>
      </c>
      <c r="B160" s="509" t="str">
        <f>B83</f>
        <v>Priemonės pavadinimas</v>
      </c>
      <c r="C160" s="670" t="str">
        <f>'10'!F7</f>
        <v>Kaimų atnaujinimas ir plėtra</v>
      </c>
    </row>
    <row r="161" spans="1:3" x14ac:dyDescent="0.3">
      <c r="A161" s="2" t="s">
        <v>189</v>
      </c>
      <c r="B161" s="671" t="str">
        <f t="shared" ref="B161:B224" si="2">B84</f>
        <v>Priemonės rūšis</v>
      </c>
      <c r="C161" s="670" t="str">
        <f>'10'!F8</f>
        <v>Viešųjų paslaugų prieinamumo didinimas (ne pelno)</v>
      </c>
    </row>
    <row r="162" spans="1:3" x14ac:dyDescent="0.3">
      <c r="A162" s="2" t="s">
        <v>190</v>
      </c>
      <c r="B162" s="671" t="str">
        <f t="shared" si="2"/>
        <v>VVG teritorijos poreikių, kuriuos tenkina priemonė, skaičius</v>
      </c>
      <c r="C162" s="670">
        <f>'10'!F9</f>
        <v>1</v>
      </c>
    </row>
    <row r="163" spans="1:3" x14ac:dyDescent="0.3">
      <c r="A163" s="2" t="s">
        <v>191</v>
      </c>
      <c r="B163" s="671" t="str">
        <f t="shared" si="2"/>
        <v>BŽŪP tikslų, kuriuos įgyvendina priemonė, skaičius</v>
      </c>
      <c r="C163" s="670">
        <f>'10'!F10</f>
        <v>2</v>
      </c>
    </row>
    <row r="164" spans="1:3" ht="57.6" x14ac:dyDescent="0.3">
      <c r="A164" s="2" t="s">
        <v>192</v>
      </c>
      <c r="B164" s="671" t="str">
        <f t="shared" si="2"/>
        <v>Pagrindinis BŽŪP tikslas, kurį įgyvendina VPS priemonė</v>
      </c>
      <c r="C164" s="672" t="str">
        <f>'10'!F11</f>
        <v>SO8. Skatinti užimtumą, augimą, lyčių lygybę, įskaitant moterų dalyvavimą ūkininkavimo veikloje, socialinę įtrauktį ir vietos plėtrą kaimo vietovėse, įskaitant žiedinę bioekonomiką ir tvarią miškininkystę</v>
      </c>
    </row>
    <row r="165" spans="1:3" ht="28.8" x14ac:dyDescent="0.3">
      <c r="A165" s="2" t="s">
        <v>193</v>
      </c>
      <c r="B165" s="673" t="str">
        <f t="shared" si="2"/>
        <v>Ar priemonė prisideda prie 4 konkretaus BŽŪP tikslo? (tikslas nurodytas 5 lape)</v>
      </c>
      <c r="C165" s="672" t="str">
        <f>'10'!F12</f>
        <v>Taip</v>
      </c>
    </row>
    <row r="166" spans="1:3" ht="28.8" x14ac:dyDescent="0.3">
      <c r="A166" s="2" t="s">
        <v>194</v>
      </c>
      <c r="B166" s="673" t="str">
        <f t="shared" si="2"/>
        <v>Ar priemonė prisideda prie 5 konkretaus BŽŪP tikslo? (tikslas nurodytas 5 lape)</v>
      </c>
      <c r="C166" s="672" t="str">
        <f>'10'!F13</f>
        <v>Ne</v>
      </c>
    </row>
    <row r="167" spans="1:3" ht="28.8" x14ac:dyDescent="0.3">
      <c r="A167" s="2" t="s">
        <v>195</v>
      </c>
      <c r="B167" s="673" t="str">
        <f t="shared" si="2"/>
        <v>Ar priemonė prisideda prie 6 konkretaus BŽŪP tikslo? (tikslas nurodytas 5 lape)</v>
      </c>
      <c r="C167" s="672" t="str">
        <f>'10'!F14</f>
        <v>Ne</v>
      </c>
    </row>
    <row r="168" spans="1:3" ht="28.8" x14ac:dyDescent="0.3">
      <c r="A168" s="2" t="s">
        <v>196</v>
      </c>
      <c r="B168" s="673" t="str">
        <f t="shared" si="2"/>
        <v>Ar priemonė prisideda prie 9 konkretaus BŽŪP tikslo? (tikslas nurodytas 5 lape)</v>
      </c>
      <c r="C168" s="672" t="str">
        <f>'10'!F15</f>
        <v>Ne</v>
      </c>
    </row>
    <row r="169" spans="1:3" x14ac:dyDescent="0.3">
      <c r="A169" s="2" t="s">
        <v>94</v>
      </c>
      <c r="B169" s="675" t="str">
        <f t="shared" si="2"/>
        <v>A dalis. Priemonės intervencijos logika:</v>
      </c>
      <c r="C169" s="676"/>
    </row>
    <row r="170" spans="1:3" ht="230.4" x14ac:dyDescent="0.3">
      <c r="A170" s="2" t="s">
        <v>197</v>
      </c>
      <c r="B170" s="673" t="str">
        <f t="shared" si="2"/>
        <v>Priemonės tikslas, ryšys su pagrindiniu BŽŪP tikslu ir VVG teritorijos poreikiais (problemomis ir (arba) potencialu), ryšys su VPS tema (jei taikoma)</v>
      </c>
      <c r="C170" s="677" t="str">
        <f>'10'!F17</f>
        <v>Priemonės tikslas - skatinti iniciatyvas susijusias su vietos plėtra - viešųjų paslaugų kaimo vietovėse įvairovės ir prieinamumo didinimu. Viena iš problemų - menkai išnaudojami ištekliai, maža su miškais susijusių paslaugų pasiūla, neišvystyta pėsčiųjų ir dviračių infrastruktūra. Priemonės sąsaja su SO8 tikslu - priemonė yra orientuota į vietos plėtrą, kaimo vietovių modernizavimą, nes remiami projektai, susiję su investicijomis į viešąją infrastruktūrą, įvairių paslaugų prieinamumo didinimą kaimo gyventojams (pvz. susisiekimo, laisvalaikio paslaugos ir pan.). Priemonės sąsaja su horizontaliu tikslu SO4 - vykdant projektų atranką vienas iš atrankos kriterijų bus klimato kaitos švelninimo priemonių taikymas  (pvz. energijos vartojimo efektyvinimas, IT sprendimai ir pan.). Projektams, kurių idėja atlieps VPS temą - turizmo plėtros skatinimas, bus skiriami papildomi atrankos balai.</v>
      </c>
    </row>
    <row r="171" spans="1:3" ht="57.6" x14ac:dyDescent="0.3">
      <c r="A171" s="2" t="s">
        <v>198</v>
      </c>
      <c r="B171" s="671" t="str">
        <f t="shared" si="2"/>
        <v>Pokytis, kurio siekiama VPS priemone</v>
      </c>
      <c r="C171" s="677" t="str">
        <f>'10'!F18</f>
        <v xml:space="preserve">Sutvarkyti ar atnaujinti viešosios infrastruktūros objektai taikant inovatyvius, tvarius sprendimus. Viešosios paskirties objektų pritaikymas visuomenės poreikiams bei turizmo paslaugų plėtrai. </v>
      </c>
    </row>
    <row r="172" spans="1:3" ht="43.2" x14ac:dyDescent="0.3">
      <c r="A172" s="2" t="s">
        <v>199</v>
      </c>
      <c r="B172" s="509" t="str">
        <f t="shared" si="2"/>
        <v>Kaip priemonė prisidės prie horizontalaus tikslo d įgyvendinimo? (pildoma, jei taikoma)</v>
      </c>
      <c r="C172" s="677" t="str">
        <f>'10'!F19</f>
        <v>Skiriami papildomi balai projektams, kuriuose numatytos investicijos, kuriomis prisidedama prie klimato kaitos švelninimo.</v>
      </c>
    </row>
    <row r="173" spans="1:3" ht="28.8" x14ac:dyDescent="0.3">
      <c r="A173" s="2" t="s">
        <v>200</v>
      </c>
      <c r="B173" s="509" t="str">
        <f t="shared" si="2"/>
        <v>Kaip priemonė prisidės prie horizontalaus tikslo e įgyvendinimo? (pildoma, jei taikoma)</v>
      </c>
      <c r="C173" s="677" t="str">
        <f>'10'!F20</f>
        <v xml:space="preserve">Neaktualu </v>
      </c>
    </row>
    <row r="174" spans="1:3" ht="28.8" x14ac:dyDescent="0.3">
      <c r="A174" s="2" t="s">
        <v>201</v>
      </c>
      <c r="B174" s="509" t="str">
        <f t="shared" si="2"/>
        <v>Kaip priemonė prisidės prie horizontalaus tikslo f įgyvendinimo? (pildoma, jei taikoma)</v>
      </c>
      <c r="C174" s="677" t="str">
        <f>'10'!F21</f>
        <v>Neaktualu</v>
      </c>
    </row>
    <row r="175" spans="1:3" ht="28.8" x14ac:dyDescent="0.3">
      <c r="A175" s="2" t="s">
        <v>202</v>
      </c>
      <c r="B175" s="509" t="str">
        <f t="shared" si="2"/>
        <v>Kaip priemonė prisidės prie horizontalaus tikslo i įgyvendinimo? (pildoma, jei taikoma)</v>
      </c>
      <c r="C175" s="677" t="str">
        <f>'10'!F22</f>
        <v xml:space="preserve">Neaktualu </v>
      </c>
    </row>
    <row r="176" spans="1:3" ht="28.8" x14ac:dyDescent="0.3">
      <c r="A176" s="2" t="s">
        <v>203</v>
      </c>
      <c r="B176" s="675" t="str">
        <f t="shared" si="2"/>
        <v>B dalis. Pareiškėjų ir projektų tinkamumo sąlygos, projektų atrankos principai:</v>
      </c>
      <c r="C176" s="676"/>
    </row>
    <row r="177" spans="1:3" ht="28.8" x14ac:dyDescent="0.3">
      <c r="A177" s="2" t="s">
        <v>204</v>
      </c>
      <c r="B177" s="509" t="str">
        <f t="shared" si="2"/>
        <v>Pagal priemonę remiamos veiklos</v>
      </c>
      <c r="C177" s="677" t="str">
        <f>'10'!F24</f>
        <v xml:space="preserve">Remiamos iniciatyvos susiję su viešosios paskirties objektų sutvarkymu ir pritaikymu visuomenės poreikiams. </v>
      </c>
    </row>
    <row r="178" spans="1:3" ht="43.2" x14ac:dyDescent="0.3">
      <c r="A178" s="2" t="s">
        <v>205</v>
      </c>
      <c r="B178" s="671" t="str">
        <f t="shared" si="2"/>
        <v>Tinkami pareiškėjai ir partneriai (jei taikomas reikalavimas projektus įgyvendinti su partneriais)</v>
      </c>
      <c r="C178" s="677" t="str">
        <f>'10'!F25</f>
        <v>Viešieji juridiniai asmenys: nevyriausybinės organizacijos, bendruomeninės organizacijos, biudžetinės įstaigos, viešosios įstaigos ir kt.</v>
      </c>
    </row>
    <row r="179" spans="1:3" ht="28.8" x14ac:dyDescent="0.3">
      <c r="A179" s="2" t="s">
        <v>206</v>
      </c>
      <c r="B179" s="671" t="str">
        <f t="shared" si="2"/>
        <v>Priemonės tikslinė grupė (pildoma, jei nesutampa su tinkamais pareiškėjais ir (arba) partneriais)</v>
      </c>
      <c r="C179" s="677">
        <f>'10'!F26</f>
        <v>0</v>
      </c>
    </row>
    <row r="180" spans="1:3" x14ac:dyDescent="0.3">
      <c r="A180" s="2" t="s">
        <v>725</v>
      </c>
      <c r="B180" s="509" t="str">
        <f t="shared" si="2"/>
        <v>Tinkamumo sąlygos pareiškėjams ir projektams</v>
      </c>
      <c r="C180" s="677" t="str">
        <f>'10'!F27</f>
        <v>Sąlygos numatytos SP ir VP administravimo taisyklėse</v>
      </c>
    </row>
    <row r="181" spans="1:3" ht="57.6" x14ac:dyDescent="0.3">
      <c r="A181" s="2" t="s">
        <v>726</v>
      </c>
      <c r="B181" s="673" t="str">
        <f t="shared" si="2"/>
        <v>Projektų atrankos principai</v>
      </c>
      <c r="C181" s="677" t="str">
        <f>'10'!F28</f>
        <v>1. Didesnis projekto naudos gavėjų skaičius; 2. Projektas įgyvendinamas su partneriu; 3. Numatytos investicijos susijusios su klimato kaitos priemonių taikymu; 4. Projekto idėja siejasi su VPS tema - turizmo plėtros skatinimas.</v>
      </c>
    </row>
    <row r="182" spans="1:3" x14ac:dyDescent="0.3">
      <c r="A182" s="2" t="s">
        <v>727</v>
      </c>
      <c r="B182" s="509" t="str">
        <f t="shared" si="2"/>
        <v>Planuojamų kvietimų teikti paraiškas skaičius</v>
      </c>
      <c r="C182" s="670">
        <f>'10'!F29</f>
        <v>2</v>
      </c>
    </row>
    <row r="183" spans="1:3" x14ac:dyDescent="0.3">
      <c r="A183" s="2" t="s">
        <v>728</v>
      </c>
      <c r="B183" s="651" t="str">
        <f t="shared" si="2"/>
        <v>C dalis. Paramos dydžiai:</v>
      </c>
      <c r="C183" s="676"/>
    </row>
    <row r="184" spans="1:3" x14ac:dyDescent="0.3">
      <c r="A184" s="2" t="s">
        <v>729</v>
      </c>
      <c r="B184" s="509" t="str">
        <f t="shared" si="2"/>
        <v>Didžiausia paramos suma vietos projektui, Eur</v>
      </c>
      <c r="C184" s="677">
        <f>'10'!F31</f>
        <v>22000</v>
      </c>
    </row>
    <row r="185" spans="1:3" x14ac:dyDescent="0.3">
      <c r="A185" s="2" t="s">
        <v>730</v>
      </c>
      <c r="B185" s="509" t="str">
        <f t="shared" si="2"/>
        <v xml:space="preserve">Paramos lyginamoji dalis, proc. </v>
      </c>
      <c r="C185" s="677">
        <f>'10'!F32</f>
        <v>40</v>
      </c>
    </row>
    <row r="186" spans="1:3" x14ac:dyDescent="0.3">
      <c r="A186" s="2" t="s">
        <v>731</v>
      </c>
      <c r="B186" s="509" t="str">
        <f t="shared" si="2"/>
        <v>Planuojama paramos suma priemonei, Eur</v>
      </c>
      <c r="C186" s="678">
        <f>'10'!F33</f>
        <v>44000</v>
      </c>
    </row>
    <row r="187" spans="1:3" x14ac:dyDescent="0.3">
      <c r="A187" s="2" t="s">
        <v>732</v>
      </c>
      <c r="B187" s="509" t="str">
        <f t="shared" si="2"/>
        <v>Planuojama paremti projektų (rodiklis L700)</v>
      </c>
      <c r="C187" s="679">
        <f>'10'!F34</f>
        <v>2</v>
      </c>
    </row>
    <row r="188" spans="1:3" ht="72" x14ac:dyDescent="0.3">
      <c r="A188" s="2" t="s">
        <v>733</v>
      </c>
      <c r="B188" s="509" t="str">
        <f t="shared" si="2"/>
        <v>Paaiškinimas, kaip nustatyta rodiklio L700 reikšmė</v>
      </c>
      <c r="C188" s="677" t="str">
        <f>'10'!F35</f>
        <v>Projektų skaičius apskaičiuotas pagal priemonei skirtą paramos lėšų sumą ir maksimalią vieno projekto vertę t.y. 44000/22000=2, kurie su nariais aptarti visuotinio susirinkimo metu. Taip pat atsižvelgiant į patirtį įgyvendinant 2016-2020 VPS.</v>
      </c>
    </row>
    <row r="189" spans="1:3" ht="28.8" x14ac:dyDescent="0.3">
      <c r="A189" s="2" t="s">
        <v>734</v>
      </c>
      <c r="B189" s="651" t="str">
        <f t="shared" si="2"/>
        <v>D dalis. Priemonės indėlis į ES ir nacionalinių horizontaliųjų principų įgyvendinimą:</v>
      </c>
      <c r="C189" s="676"/>
    </row>
    <row r="190" spans="1:3" x14ac:dyDescent="0.3">
      <c r="A190" s="2" t="s">
        <v>735</v>
      </c>
      <c r="B190" s="680" t="str">
        <f t="shared" si="2"/>
        <v>Subregioninės vietovės principas:</v>
      </c>
      <c r="C190" s="676"/>
    </row>
    <row r="191" spans="1:3" ht="28.8" x14ac:dyDescent="0.3">
      <c r="A191" s="2" t="s">
        <v>736</v>
      </c>
      <c r="B191" s="509" t="str">
        <f t="shared" si="2"/>
        <v>Ar siekiama, kad pagal priemonę finansuojami projektai apimtų visas VVG teritorijos seniūnijas?</v>
      </c>
      <c r="C191" s="672" t="str">
        <f>'10'!F38</f>
        <v>Ne</v>
      </c>
    </row>
    <row r="192" spans="1:3" ht="43.2" x14ac:dyDescent="0.3">
      <c r="A192" s="2" t="s">
        <v>737</v>
      </c>
      <c r="B192" s="509" t="str">
        <f t="shared" si="2"/>
        <v>Pasirinkimo pagrindimas</v>
      </c>
      <c r="C192" s="677" t="str">
        <f>'10'!F39</f>
        <v>Įgyvendinami viešosios paskirties projektai, kurių rezultatu be apribojimų turės galimybę naudotis visų seniūnijų gyventojai.</v>
      </c>
    </row>
    <row r="193" spans="1:3" x14ac:dyDescent="0.3">
      <c r="A193" s="2" t="s">
        <v>738</v>
      </c>
      <c r="B193" s="680" t="str">
        <f t="shared" si="2"/>
        <v>Partnerystės principas:</v>
      </c>
      <c r="C193" s="676"/>
    </row>
    <row r="194" spans="1:3" ht="28.8" x14ac:dyDescent="0.3">
      <c r="A194" s="2" t="s">
        <v>739</v>
      </c>
      <c r="B194" s="509" t="str">
        <f t="shared" si="2"/>
        <v>Ar siekiama, kad pagal priemonę finansuojami projektai būtų vykdomi su partneriais?</v>
      </c>
      <c r="C194" s="672" t="str">
        <f>'10'!F41</f>
        <v>Taip, pasirinktinai</v>
      </c>
    </row>
    <row r="195" spans="1:3" x14ac:dyDescent="0.3">
      <c r="A195" s="2" t="s">
        <v>740</v>
      </c>
      <c r="B195" s="509" t="str">
        <f t="shared" si="2"/>
        <v>Pasirinkimo pagrindimas</v>
      </c>
      <c r="C195" s="677" t="str">
        <f>'10'!F42</f>
        <v>Partnerystė skatinama suteikiant papildomus atrankos balus</v>
      </c>
    </row>
    <row r="196" spans="1:3" x14ac:dyDescent="0.3">
      <c r="A196" s="2" t="s">
        <v>741</v>
      </c>
      <c r="B196" s="680" t="str">
        <f t="shared" si="2"/>
        <v>Inovacijų principas:</v>
      </c>
      <c r="C196" s="676"/>
    </row>
    <row r="197" spans="1:3" ht="28.8" x14ac:dyDescent="0.3">
      <c r="A197" s="2" t="s">
        <v>742</v>
      </c>
      <c r="B197" s="509" t="str">
        <f t="shared" si="2"/>
        <v>Ar siekiama, kad pagal priemonę finansuojami projektai būtų skirti inovacijoms vietos lygiu diegti?</v>
      </c>
      <c r="C197" s="672" t="str">
        <f>'10'!F44</f>
        <v>Ne</v>
      </c>
    </row>
    <row r="198" spans="1:3" x14ac:dyDescent="0.3">
      <c r="A198" s="2" t="s">
        <v>743</v>
      </c>
      <c r="B198" s="509" t="str">
        <f t="shared" si="2"/>
        <v>Pasirinkimo pagrindimas</v>
      </c>
      <c r="C198" s="677">
        <f>'10'!F45</f>
        <v>0</v>
      </c>
    </row>
    <row r="199" spans="1:3" ht="28.8" x14ac:dyDescent="0.3">
      <c r="A199" s="2" t="s">
        <v>744</v>
      </c>
      <c r="B199" s="509" t="str">
        <f t="shared" si="2"/>
        <v>Planuojama paremti projektų, skirtų inovacijoms vietos lygiu diegti (rodiklis L710)</v>
      </c>
      <c r="C199" s="679">
        <f>'10'!F46</f>
        <v>0</v>
      </c>
    </row>
    <row r="200" spans="1:3" x14ac:dyDescent="0.3">
      <c r="A200" s="2" t="s">
        <v>745</v>
      </c>
      <c r="B200" s="680" t="str">
        <f t="shared" si="2"/>
        <v>Lyčių lygybė ir nediskriminavimas:</v>
      </c>
      <c r="C200" s="676"/>
    </row>
    <row r="201" spans="1:3" ht="28.8" x14ac:dyDescent="0.3">
      <c r="A201" s="2" t="s">
        <v>746</v>
      </c>
      <c r="B201" s="509" t="str">
        <f t="shared" si="2"/>
        <v>Ar pagal priemonę finansuojami projektai, skirti lyčių lygybei ir nediskriminavimui?</v>
      </c>
      <c r="C201" s="672" t="str">
        <f>'10'!F48</f>
        <v>Ne</v>
      </c>
    </row>
    <row r="202" spans="1:3" x14ac:dyDescent="0.3">
      <c r="A202" s="2" t="s">
        <v>747</v>
      </c>
      <c r="B202" s="509" t="str">
        <f t="shared" si="2"/>
        <v>Pasirinkimo pagrindimas (jei taip, kaip bus užtikrinta)</v>
      </c>
      <c r="C202" s="677">
        <f>'10'!F49</f>
        <v>0</v>
      </c>
    </row>
    <row r="203" spans="1:3" x14ac:dyDescent="0.3">
      <c r="A203" s="2" t="s">
        <v>748</v>
      </c>
      <c r="B203" s="680" t="str">
        <f t="shared" si="2"/>
        <v>Jaunimas:</v>
      </c>
      <c r="C203" s="676"/>
    </row>
    <row r="204" spans="1:3" x14ac:dyDescent="0.3">
      <c r="A204" s="2" t="s">
        <v>749</v>
      </c>
      <c r="B204" s="509" t="str">
        <f t="shared" si="2"/>
        <v>Ar pagal priemonę finansuojami projektai, skirti jaunimui?</v>
      </c>
      <c r="C204" s="672" t="str">
        <f>'10'!F51</f>
        <v>Ne</v>
      </c>
    </row>
    <row r="205" spans="1:3" x14ac:dyDescent="0.3">
      <c r="A205" s="2" t="s">
        <v>750</v>
      </c>
      <c r="B205" s="509" t="str">
        <f t="shared" si="2"/>
        <v>Pasirinkimo pagrindimas (jei taip, kaip bus užtikrinta)</v>
      </c>
      <c r="C205" s="677">
        <f>'10'!F52</f>
        <v>0</v>
      </c>
    </row>
    <row r="206" spans="1:3" x14ac:dyDescent="0.3">
      <c r="A206" s="2" t="s">
        <v>751</v>
      </c>
      <c r="B206" s="675" t="str">
        <f t="shared" si="2"/>
        <v>E dalis. Priemonės rezultato rodikliai:</v>
      </c>
      <c r="C206" s="676"/>
    </row>
    <row r="207" spans="1:3" x14ac:dyDescent="0.3">
      <c r="A207" s="2" t="s">
        <v>752</v>
      </c>
      <c r="B207" s="680" t="str">
        <f t="shared" si="2"/>
        <v>SP rezultato rodiklių taikymas priemonei:</v>
      </c>
      <c r="C207" s="676"/>
    </row>
    <row r="208" spans="1:3" x14ac:dyDescent="0.3">
      <c r="A208" s="2" t="s">
        <v>753</v>
      </c>
      <c r="B208" s="681" t="str">
        <f t="shared" si="2"/>
        <v>R.3</v>
      </c>
      <c r="C208" s="687" t="str">
        <f>'10'!F55</f>
        <v>Ne</v>
      </c>
    </row>
    <row r="209" spans="1:3" x14ac:dyDescent="0.3">
      <c r="A209" s="2" t="s">
        <v>754</v>
      </c>
      <c r="B209" s="681" t="str">
        <f t="shared" si="2"/>
        <v>R.37</v>
      </c>
      <c r="C209" s="687" t="str">
        <f>'10'!F56</f>
        <v>Ne</v>
      </c>
    </row>
    <row r="210" spans="1:3" x14ac:dyDescent="0.3">
      <c r="A210" s="2" t="s">
        <v>755</v>
      </c>
      <c r="B210" s="681" t="str">
        <f t="shared" si="2"/>
        <v>R.39</v>
      </c>
      <c r="C210" s="687" t="str">
        <f>'10'!F57</f>
        <v>Ne</v>
      </c>
    </row>
    <row r="211" spans="1:3" x14ac:dyDescent="0.3">
      <c r="A211" s="2" t="s">
        <v>756</v>
      </c>
      <c r="B211" s="681" t="str">
        <f t="shared" si="2"/>
        <v>R.41</v>
      </c>
      <c r="C211" s="687" t="str">
        <f>'10'!F58</f>
        <v>Taip</v>
      </c>
    </row>
    <row r="212" spans="1:3" x14ac:dyDescent="0.3">
      <c r="A212" s="2" t="s">
        <v>757</v>
      </c>
      <c r="B212" s="681" t="str">
        <f t="shared" si="2"/>
        <v>R.42</v>
      </c>
      <c r="C212" s="687" t="str">
        <f>'10'!F59</f>
        <v>Ne</v>
      </c>
    </row>
    <row r="213" spans="1:3" x14ac:dyDescent="0.3">
      <c r="A213" s="2" t="s">
        <v>758</v>
      </c>
      <c r="B213" s="680" t="str">
        <f t="shared" si="2"/>
        <v>VPS rodiklių taikymas priemonei:</v>
      </c>
      <c r="C213" s="688"/>
    </row>
    <row r="214" spans="1:3" x14ac:dyDescent="0.3">
      <c r="A214" s="2" t="s">
        <v>759</v>
      </c>
      <c r="B214" s="681" t="str">
        <f t="shared" si="2"/>
        <v>KAZL-R.1</v>
      </c>
      <c r="C214" s="687" t="str">
        <f>'10'!F61</f>
        <v>Ne</v>
      </c>
    </row>
    <row r="215" spans="1:3" x14ac:dyDescent="0.3">
      <c r="A215" s="2" t="s">
        <v>760</v>
      </c>
      <c r="B215" s="681" t="str">
        <f t="shared" si="2"/>
        <v>KAZL-R.2</v>
      </c>
      <c r="C215" s="687" t="str">
        <f>'10'!F62</f>
        <v>Ne</v>
      </c>
    </row>
    <row r="216" spans="1:3" x14ac:dyDescent="0.3">
      <c r="A216" s="2" t="s">
        <v>761</v>
      </c>
      <c r="B216" s="681" t="str">
        <f t="shared" si="2"/>
        <v>KAZL-R.3</v>
      </c>
      <c r="C216" s="687" t="str">
        <f>'10'!F63</f>
        <v>Ne</v>
      </c>
    </row>
    <row r="217" spans="1:3" x14ac:dyDescent="0.3">
      <c r="A217" s="2" t="s">
        <v>762</v>
      </c>
      <c r="B217" s="681" t="str">
        <f t="shared" si="2"/>
        <v>KAZL-P.4</v>
      </c>
      <c r="C217" s="687" t="str">
        <f>'10'!F64</f>
        <v>Ne</v>
      </c>
    </row>
    <row r="218" spans="1:3" x14ac:dyDescent="0.3">
      <c r="A218" s="2" t="s">
        <v>763</v>
      </c>
      <c r="B218" s="681" t="str">
        <f t="shared" si="2"/>
        <v>KAZL-P.5</v>
      </c>
      <c r="C218" s="687" t="str">
        <f>'10'!F65</f>
        <v>Ne</v>
      </c>
    </row>
    <row r="219" spans="1:3" x14ac:dyDescent="0.3">
      <c r="A219" s="2" t="s">
        <v>764</v>
      </c>
      <c r="B219" s="681" t="str">
        <f t="shared" si="2"/>
        <v>KAZL-P.6</v>
      </c>
      <c r="C219" s="687" t="str">
        <f>'10'!F66</f>
        <v>Ne</v>
      </c>
    </row>
    <row r="220" spans="1:3" x14ac:dyDescent="0.3">
      <c r="A220" s="2" t="s">
        <v>765</v>
      </c>
      <c r="B220" s="681" t="str">
        <f t="shared" si="2"/>
        <v>KAZL-P.7</v>
      </c>
      <c r="C220" s="687" t="str">
        <f>'10'!F67</f>
        <v>Ne</v>
      </c>
    </row>
    <row r="221" spans="1:3" x14ac:dyDescent="0.3">
      <c r="A221" s="2" t="s">
        <v>766</v>
      </c>
      <c r="B221" s="681" t="str">
        <f t="shared" si="2"/>
        <v>KAZL-P.8</v>
      </c>
      <c r="C221" s="687" t="str">
        <f>'10'!F68</f>
        <v>Ne</v>
      </c>
    </row>
    <row r="222" spans="1:3" x14ac:dyDescent="0.3">
      <c r="A222" s="2" t="s">
        <v>767</v>
      </c>
      <c r="B222" s="681" t="str">
        <f t="shared" si="2"/>
        <v>KAZL-P.9</v>
      </c>
      <c r="C222" s="687" t="str">
        <f>'10'!F69</f>
        <v>Ne</v>
      </c>
    </row>
    <row r="223" spans="1:3" x14ac:dyDescent="0.3">
      <c r="A223" s="2" t="s">
        <v>768</v>
      </c>
      <c r="B223" s="683" t="str">
        <f t="shared" si="2"/>
        <v>KAZL-P.10</v>
      </c>
      <c r="C223" s="689" t="str">
        <f>'10'!F70</f>
        <v>Ne</v>
      </c>
    </row>
    <row r="224" spans="1:3" x14ac:dyDescent="0.3">
      <c r="A224" s="2" t="s">
        <v>769</v>
      </c>
      <c r="B224" s="675" t="str">
        <f t="shared" si="2"/>
        <v>F dalis. Pagal priemonę remiamų projektų pobūdis:</v>
      </c>
      <c r="C224" s="676"/>
    </row>
    <row r="225" spans="1:3" x14ac:dyDescent="0.3">
      <c r="A225" s="2" t="s">
        <v>770</v>
      </c>
      <c r="B225" s="671" t="str">
        <f t="shared" ref="B225:B234" si="3">B148</f>
        <v>Remiami pelno projektai</v>
      </c>
      <c r="C225" s="672" t="str">
        <f>'10'!F72</f>
        <v>Ne</v>
      </c>
    </row>
    <row r="226" spans="1:3" ht="57.6" x14ac:dyDescent="0.3">
      <c r="A226" s="2" t="s">
        <v>771</v>
      </c>
      <c r="B226" s="673" t="str">
        <f t="shared" si="3"/>
        <v>Remiami projektai, susiję su žinių perdavimu, įskaitant konsultacijas, mokymą ir keitimąsi žiniomis apie tvarią, ekonominę, socialinę, aplinką ir klimatą tausojančią veiklą (aktualu rodikliui L801)</v>
      </c>
      <c r="C226" s="672" t="str">
        <f>'10'!F73</f>
        <v>Ne</v>
      </c>
    </row>
    <row r="227" spans="1:3" ht="57.6" x14ac:dyDescent="0.3">
      <c r="A227" s="2" t="s">
        <v>772</v>
      </c>
      <c r="B227" s="673" t="str">
        <f t="shared" si="3"/>
        <v>Remiami projektai, susiję su gamintojų organizacijomis, vietinėmis rinkomis, trumpomis tiekimo grandinėmis ir kokybės schemomis, įskaitant paramą investicijoms, rinkodaros veiklą ir kt. (aktualu rodikliui L802)</v>
      </c>
      <c r="C227" s="672" t="str">
        <f>'10'!F74</f>
        <v>Ne</v>
      </c>
    </row>
    <row r="228" spans="1:3" ht="43.2" x14ac:dyDescent="0.3">
      <c r="A228" s="2" t="s">
        <v>773</v>
      </c>
      <c r="B228" s="673" t="str">
        <f t="shared" si="3"/>
        <v>Remiami projektai, susiję su atsinaujinančios energijos gamybos pajėgumais, įskaitant biologinę (aktualu rodikliui L803)</v>
      </c>
      <c r="C228" s="672" t="str">
        <f>'10'!F75</f>
        <v>Ne</v>
      </c>
    </row>
    <row r="229" spans="1:3" ht="43.2" x14ac:dyDescent="0.3">
      <c r="A229" s="2" t="s">
        <v>774</v>
      </c>
      <c r="B229" s="673" t="str">
        <f t="shared" si="3"/>
        <v>Remiami projektai, prisidedantys prie aplinkos tvarumo, klimato kaitos švelninimo bei prisitaikymo prie jos tikslų įgyvendinimo kaimo vietovėse (aktualu rodikliui L804)</v>
      </c>
      <c r="C229" s="672" t="str">
        <f>'10'!F76</f>
        <v>Taip</v>
      </c>
    </row>
    <row r="230" spans="1:3" ht="28.8" x14ac:dyDescent="0.3">
      <c r="A230" s="2" t="s">
        <v>775</v>
      </c>
      <c r="B230" s="673" t="str">
        <f t="shared" si="3"/>
        <v>Remiami projektai, kurie kuria darbo vietas (aktualu rodikliui L805)</v>
      </c>
      <c r="C230" s="672" t="str">
        <f>'10'!F77</f>
        <v>Ne</v>
      </c>
    </row>
    <row r="231" spans="1:3" ht="28.8" x14ac:dyDescent="0.3">
      <c r="A231" s="2" t="s">
        <v>776</v>
      </c>
      <c r="B231" s="673" t="str">
        <f t="shared" si="3"/>
        <v>Remiami kaimo verslų, įskaitant bioekonomiką, projektai (aktualu rodikliui L 806)</v>
      </c>
      <c r="C231" s="672" t="str">
        <f>'10'!F78</f>
        <v>Ne</v>
      </c>
    </row>
    <row r="232" spans="1:3" ht="28.8" x14ac:dyDescent="0.3">
      <c r="A232" s="2" t="s">
        <v>777</v>
      </c>
      <c r="B232" s="673" t="str">
        <f t="shared" si="3"/>
        <v>Remiami projektai, susiję su sumanių kaimų strategijomis (aktualu rodikliui L807)</v>
      </c>
      <c r="C232" s="672" t="str">
        <f>'10'!F79</f>
        <v>Ne</v>
      </c>
    </row>
    <row r="233" spans="1:3" ht="28.8" x14ac:dyDescent="0.3">
      <c r="A233" s="2" t="s">
        <v>778</v>
      </c>
      <c r="B233" s="673" t="str">
        <f t="shared" si="3"/>
        <v>Remiami projektai, gerinantys paslaugų prieinamumą ir infrastruktūrą (aktualu rodikliui L808)</v>
      </c>
      <c r="C233" s="672" t="str">
        <f>'10'!F80</f>
        <v>Taip</v>
      </c>
    </row>
    <row r="234" spans="1:3" ht="28.8" x14ac:dyDescent="0.3">
      <c r="A234" s="2" t="s">
        <v>779</v>
      </c>
      <c r="B234" s="673" t="str">
        <f t="shared" si="3"/>
        <v>Remiami socialinės įtraukties projektai (aktualu rodikliui L809)</v>
      </c>
      <c r="C234" s="672" t="str">
        <f>'10'!F81</f>
        <v>Ne</v>
      </c>
    </row>
    <row r="235" spans="1:3" x14ac:dyDescent="0.3">
      <c r="B235" s="649"/>
      <c r="C235" s="685"/>
    </row>
    <row r="236" spans="1:3" x14ac:dyDescent="0.3">
      <c r="A236" s="1"/>
      <c r="B236" s="362"/>
      <c r="C236" s="686" t="str">
        <f>'10'!G6</f>
        <v>4 priemonė</v>
      </c>
    </row>
    <row r="237" spans="1:3" x14ac:dyDescent="0.3">
      <c r="A237" s="2" t="s">
        <v>188</v>
      </c>
      <c r="B237" s="509" t="str">
        <f>B160</f>
        <v>Priemonės pavadinimas</v>
      </c>
      <c r="C237" s="670" t="str">
        <f>'10'!G7</f>
        <v>Bendruomeniškumą skatinančios veiklos</v>
      </c>
    </row>
    <row r="238" spans="1:3" x14ac:dyDescent="0.3">
      <c r="A238" s="2" t="s">
        <v>189</v>
      </c>
      <c r="B238" s="671" t="str">
        <f t="shared" ref="B238:B301" si="4">B161</f>
        <v>Priemonės rūšis</v>
      </c>
      <c r="C238" s="670" t="str">
        <f>'10'!G8</f>
        <v>Veiklos projektai</v>
      </c>
    </row>
    <row r="239" spans="1:3" x14ac:dyDescent="0.3">
      <c r="A239" s="2" t="s">
        <v>190</v>
      </c>
      <c r="B239" s="671" t="str">
        <f t="shared" si="4"/>
        <v>VVG teritorijos poreikių, kuriuos tenkina priemonė, skaičius</v>
      </c>
      <c r="C239" s="670">
        <f>'10'!G9</f>
        <v>2</v>
      </c>
    </row>
    <row r="240" spans="1:3" x14ac:dyDescent="0.3">
      <c r="A240" s="2" t="s">
        <v>191</v>
      </c>
      <c r="B240" s="671" t="str">
        <f t="shared" si="4"/>
        <v>BŽŪP tikslų, kuriuos įgyvendina priemonė, skaičius</v>
      </c>
      <c r="C240" s="670">
        <f>'10'!G10</f>
        <v>2</v>
      </c>
    </row>
    <row r="241" spans="1:3" ht="57.6" x14ac:dyDescent="0.3">
      <c r="A241" s="2" t="s">
        <v>192</v>
      </c>
      <c r="B241" s="671" t="str">
        <f t="shared" si="4"/>
        <v>Pagrindinis BŽŪP tikslas, kurį įgyvendina VPS priemonė</v>
      </c>
      <c r="C241" s="672" t="str">
        <f>'10'!G11</f>
        <v>SO8. Skatinti užimtumą, augimą, lyčių lygybę, įskaitant moterų dalyvavimą ūkininkavimo veikloje, socialinę įtrauktį ir vietos plėtrą kaimo vietovėse, įskaitant žiedinę bioekonomiką ir tvarią miškininkystę</v>
      </c>
    </row>
    <row r="242" spans="1:3" ht="28.8" x14ac:dyDescent="0.3">
      <c r="A242" s="2" t="s">
        <v>193</v>
      </c>
      <c r="B242" s="673" t="str">
        <f t="shared" si="4"/>
        <v>Ar priemonė prisideda prie 4 konkretaus BŽŪP tikslo? (tikslas nurodytas 5 lape)</v>
      </c>
      <c r="C242" s="672" t="str">
        <f>'10'!G12</f>
        <v>Taip</v>
      </c>
    </row>
    <row r="243" spans="1:3" ht="28.8" x14ac:dyDescent="0.3">
      <c r="A243" s="2" t="s">
        <v>194</v>
      </c>
      <c r="B243" s="673" t="str">
        <f t="shared" si="4"/>
        <v>Ar priemonė prisideda prie 5 konkretaus BŽŪP tikslo? (tikslas nurodytas 5 lape)</v>
      </c>
      <c r="C243" s="672" t="str">
        <f>'10'!G13</f>
        <v>Ne</v>
      </c>
    </row>
    <row r="244" spans="1:3" ht="28.8" x14ac:dyDescent="0.3">
      <c r="A244" s="2" t="s">
        <v>195</v>
      </c>
      <c r="B244" s="673" t="str">
        <f t="shared" si="4"/>
        <v>Ar priemonė prisideda prie 6 konkretaus BŽŪP tikslo? (tikslas nurodytas 5 lape)</v>
      </c>
      <c r="C244" s="672" t="str">
        <f>'10'!G14</f>
        <v>Ne</v>
      </c>
    </row>
    <row r="245" spans="1:3" ht="28.8" x14ac:dyDescent="0.3">
      <c r="A245" s="2" t="s">
        <v>196</v>
      </c>
      <c r="B245" s="673" t="str">
        <f t="shared" si="4"/>
        <v>Ar priemonė prisideda prie 9 konkretaus BŽŪP tikslo? (tikslas nurodytas 5 lape)</v>
      </c>
      <c r="C245" s="672" t="str">
        <f>'10'!G15</f>
        <v>Ne</v>
      </c>
    </row>
    <row r="246" spans="1:3" x14ac:dyDescent="0.3">
      <c r="A246" s="2" t="s">
        <v>94</v>
      </c>
      <c r="B246" s="675" t="str">
        <f t="shared" si="4"/>
        <v>A dalis. Priemonės intervencijos logika:</v>
      </c>
      <c r="C246" s="676"/>
    </row>
    <row r="247" spans="1:3" ht="244.8" x14ac:dyDescent="0.3">
      <c r="A247" s="2" t="s">
        <v>197</v>
      </c>
      <c r="B247" s="673" t="str">
        <f t="shared" si="4"/>
        <v>Priemonės tikslas, ryšys su pagrindiniu BŽŪP tikslu ir VVG teritorijos poreikiais (problemomis ir (arba) potencialu), ryšys su VPS tema (jei taikoma)</v>
      </c>
      <c r="C247" s="677" t="str">
        <f>'10'!G17</f>
        <v>Priemonės tikslas - skatinti įvairias iniciatyvas, kuriomis siekiama didinti kaimo gyventojų aktyvumą įsitraukti į vietos kultūrinį, socialinį, ekonominį gyvenimą. Viena iš teritorijos problemų – mažas gyventojų (ypač jaunų žmonių) aktyvumas įsitraukiant į vietos bendruomeninį gyvenimą.  Priemonės sąsaja su SO8 tikslu - priemonė yra orientuota į veiklų ir užimtumo organizavimą vietos gyventojams bei lankytojams, taip siekiant užtikrinti kaimo gyventojų socialinę įtrauktį bei vietos plėtrą. Priemonės sąsaja su horizontaliuoju SO4 tikslu -  vykdant projektų atranką vienas iš atrankos kriterijų bus klimato kaitos priemonių taikymas (pvz.: švietimas klimato kaitos klausimais renginių metu,  produktų/daiktų pakartotinis panaudojimas ir pan.). Projektams, kurių idėja atlieps VPS temą - turizmo plėtros skatinimas, bus skiriami papildomi atrankos balai.  Planuojama, kad bent vienas projektas bus susijęs su bendradarbiavimo tinklo tarp skirtingų sektorių kūrimu.</v>
      </c>
    </row>
    <row r="248" spans="1:3" ht="115.2" x14ac:dyDescent="0.3">
      <c r="A248" s="2" t="s">
        <v>198</v>
      </c>
      <c r="B248" s="671" t="str">
        <f t="shared" si="4"/>
        <v>Pokytis, kurio siekiama VPS priemone</v>
      </c>
      <c r="C248" s="677" t="str">
        <f>'10'!G18</f>
        <v>Aktyvesnis vietos gyventojų įsitraukimas į bendruomenės veiklą (projektų veiklose dalyvaus ne mažiau kaip 500 vietos gyventojų). Aktyvesnis asmenų iš soc. pažeidžiamų grupių įsitraukimas (planuojama, kad dalyvaus 100 asmenų) (vaikai, neįgalieji, pensininkai ir pan.).  Siekiant kuo didesnės projektų įgyvendinimo aprėpties, skatinami bendradarbiavimo projektai, kuriuose planuojama ne mažiau kaip po 6 įvairias veiklas.</v>
      </c>
    </row>
    <row r="249" spans="1:3" ht="43.2" x14ac:dyDescent="0.3">
      <c r="A249" s="2" t="s">
        <v>199</v>
      </c>
      <c r="B249" s="509" t="str">
        <f t="shared" si="4"/>
        <v>Kaip priemonė prisidės prie horizontalaus tikslo d įgyvendinimo? (pildoma, jei taikoma)</v>
      </c>
      <c r="C249" s="677" t="str">
        <f>'10'!G19</f>
        <v>Skiriami papildomi balai projektams, kuriuose vykdant veiklas planuojama taikyti veiksmus,  kuriais prisidedama prie klimato kaitos švelninimo.</v>
      </c>
    </row>
    <row r="250" spans="1:3" ht="28.8" x14ac:dyDescent="0.3">
      <c r="A250" s="2" t="s">
        <v>200</v>
      </c>
      <c r="B250" s="509" t="str">
        <f t="shared" si="4"/>
        <v>Kaip priemonė prisidės prie horizontalaus tikslo e įgyvendinimo? (pildoma, jei taikoma)</v>
      </c>
      <c r="C250" s="677" t="str">
        <f>'10'!G20</f>
        <v>Neaktualu</v>
      </c>
    </row>
    <row r="251" spans="1:3" ht="28.8" x14ac:dyDescent="0.3">
      <c r="A251" s="2" t="s">
        <v>201</v>
      </c>
      <c r="B251" s="509" t="str">
        <f t="shared" si="4"/>
        <v>Kaip priemonė prisidės prie horizontalaus tikslo f įgyvendinimo? (pildoma, jei taikoma)</v>
      </c>
      <c r="C251" s="677" t="str">
        <f>'10'!G21</f>
        <v>Neaktualu</v>
      </c>
    </row>
    <row r="252" spans="1:3" ht="28.8" x14ac:dyDescent="0.3">
      <c r="A252" s="2" t="s">
        <v>202</v>
      </c>
      <c r="B252" s="509" t="str">
        <f t="shared" si="4"/>
        <v>Kaip priemonė prisidės prie horizontalaus tikslo i įgyvendinimo? (pildoma, jei taikoma)</v>
      </c>
      <c r="C252" s="677" t="str">
        <f>'10'!G22</f>
        <v>Neaktualu</v>
      </c>
    </row>
    <row r="253" spans="1:3" ht="28.8" x14ac:dyDescent="0.3">
      <c r="A253" s="2" t="s">
        <v>203</v>
      </c>
      <c r="B253" s="675" t="str">
        <f t="shared" si="4"/>
        <v>B dalis. Pareiškėjų ir projektų tinkamumo sąlygos, projektų atrankos principai:</v>
      </c>
      <c r="C253" s="676"/>
    </row>
    <row r="254" spans="1:3" ht="28.8" x14ac:dyDescent="0.3">
      <c r="A254" s="2" t="s">
        <v>204</v>
      </c>
      <c r="B254" s="509" t="str">
        <f t="shared" si="4"/>
        <v>Pagal priemonę remiamos veiklos</v>
      </c>
      <c r="C254" s="677" t="str">
        <f>'10'!G24</f>
        <v>Remiamos iniciatyvos susijusios su įvairių veiklų organizavimu, investicijomis į žmogiškąjį kapitalą.</v>
      </c>
    </row>
    <row r="255" spans="1:3" ht="28.8" x14ac:dyDescent="0.3">
      <c r="A255" s="2" t="s">
        <v>205</v>
      </c>
      <c r="B255" s="671" t="str">
        <f t="shared" si="4"/>
        <v>Tinkami pareiškėjai ir partneriai (jei taikomas reikalavimas projektus įgyvendinti su partneriais)</v>
      </c>
      <c r="C255" s="677" t="str">
        <f>'10'!G25</f>
        <v>Nevyriausybinės organizacijos, bendruomeninės organizacijos, biudžetinės įstaigos ir kt.</v>
      </c>
    </row>
    <row r="256" spans="1:3" ht="43.2" x14ac:dyDescent="0.3">
      <c r="A256" s="2" t="s">
        <v>206</v>
      </c>
      <c r="B256" s="671" t="str">
        <f t="shared" si="4"/>
        <v>Priemonės tikslinė grupė (pildoma, jei nesutampa su tinkamais pareiškėjais ir (arba) partneriais)</v>
      </c>
      <c r="C256" s="677" t="str">
        <f>'10'!G26</f>
        <v>Projekto tikslinė grupė: 1. vaikai, 2. negalią turintys asmenys, 3. pensininkai, 4. daugiavaikės šeimos, 5. bedarbiai, 6. migrantai</v>
      </c>
    </row>
    <row r="257" spans="1:3" x14ac:dyDescent="0.3">
      <c r="A257" s="2" t="s">
        <v>725</v>
      </c>
      <c r="B257" s="509" t="str">
        <f t="shared" si="4"/>
        <v>Tinkamumo sąlygos pareiškėjams ir projektams</v>
      </c>
      <c r="C257" s="677" t="str">
        <f>'10'!G27</f>
        <v>Sąlygos numatytos SP ir VP administravimo taisyklėse</v>
      </c>
    </row>
    <row r="258" spans="1:3" ht="57.6" x14ac:dyDescent="0.3">
      <c r="A258" s="2" t="s">
        <v>726</v>
      </c>
      <c r="B258" s="673" t="str">
        <f t="shared" si="4"/>
        <v>Projektų atrankos principai</v>
      </c>
      <c r="C258" s="677" t="str">
        <f>'10'!G28</f>
        <v>1. Didesnis naudos gavėjų skaičius. 2. Projektas įgyvendinamas su partneriu; 3. Numatytos veiklos susijusios su klimato kaitos priemonių taikymu; 4. Projekto idėja siejasi su VPS tema - turizmo plėtros skatinimas.</v>
      </c>
    </row>
    <row r="259" spans="1:3" x14ac:dyDescent="0.3">
      <c r="A259" s="2" t="s">
        <v>727</v>
      </c>
      <c r="B259" s="509" t="str">
        <f t="shared" si="4"/>
        <v>Planuojamų kvietimų teikti paraiškas skaičius</v>
      </c>
      <c r="C259" s="670">
        <f>'10'!G29</f>
        <v>5</v>
      </c>
    </row>
    <row r="260" spans="1:3" x14ac:dyDescent="0.3">
      <c r="A260" s="2" t="s">
        <v>728</v>
      </c>
      <c r="B260" s="651" t="str">
        <f t="shared" si="4"/>
        <v>C dalis. Paramos dydžiai:</v>
      </c>
      <c r="C260" s="676"/>
    </row>
    <row r="261" spans="1:3" x14ac:dyDescent="0.3">
      <c r="A261" s="2" t="s">
        <v>729</v>
      </c>
      <c r="B261" s="509" t="str">
        <f t="shared" si="4"/>
        <v>Didžiausia paramos suma vietos projektui, Eur</v>
      </c>
      <c r="C261" s="677">
        <f>'10'!G31</f>
        <v>20000</v>
      </c>
    </row>
    <row r="262" spans="1:3" x14ac:dyDescent="0.3">
      <c r="A262" s="2" t="s">
        <v>730</v>
      </c>
      <c r="B262" s="509" t="str">
        <f t="shared" si="4"/>
        <v xml:space="preserve">Paramos lyginamoji dalis, proc. </v>
      </c>
      <c r="C262" s="677">
        <f>'10'!G32</f>
        <v>90</v>
      </c>
    </row>
    <row r="263" spans="1:3" x14ac:dyDescent="0.3">
      <c r="A263" s="2" t="s">
        <v>731</v>
      </c>
      <c r="B263" s="509" t="str">
        <f t="shared" si="4"/>
        <v>Planuojama paramos suma priemonei, Eur</v>
      </c>
      <c r="C263" s="678">
        <f>'10'!G33</f>
        <v>200923</v>
      </c>
    </row>
    <row r="264" spans="1:3" x14ac:dyDescent="0.3">
      <c r="A264" s="2" t="s">
        <v>732</v>
      </c>
      <c r="B264" s="509" t="str">
        <f t="shared" si="4"/>
        <v>Planuojama paremti projektų (rodiklis L700)</v>
      </c>
      <c r="C264" s="679">
        <f>'10'!G34</f>
        <v>10</v>
      </c>
    </row>
    <row r="265" spans="1:3" ht="72" x14ac:dyDescent="0.3">
      <c r="A265" s="2" t="s">
        <v>733</v>
      </c>
      <c r="B265" s="509" t="str">
        <f t="shared" si="4"/>
        <v>Paaiškinimas, kaip nustatyta rodiklio L700 reikšmė</v>
      </c>
      <c r="C265" s="677" t="str">
        <f>'10'!G35</f>
        <v>Projektų skaičius apskaičiuotas pagal priemonei skirtą paramos lėšų sumą ir maksimalią vieno projekto vertę t.y. 200000/20000=10, kurie su nariais aptarti visuotinio susirinkimo metu. Taip pat atsižvelgiant į patirtį įgyvendinant 2016-2020 VPS.</v>
      </c>
    </row>
    <row r="266" spans="1:3" ht="28.8" x14ac:dyDescent="0.3">
      <c r="A266" s="2" t="s">
        <v>734</v>
      </c>
      <c r="B266" s="651" t="str">
        <f t="shared" si="4"/>
        <v>D dalis. Priemonės indėlis į ES ir nacionalinių horizontaliųjų principų įgyvendinimą:</v>
      </c>
      <c r="C266" s="676"/>
    </row>
    <row r="267" spans="1:3" x14ac:dyDescent="0.3">
      <c r="A267" s="2" t="s">
        <v>735</v>
      </c>
      <c r="B267" s="680" t="str">
        <f t="shared" si="4"/>
        <v>Subregioninės vietovės principas:</v>
      </c>
      <c r="C267" s="676"/>
    </row>
    <row r="268" spans="1:3" ht="28.8" x14ac:dyDescent="0.3">
      <c r="A268" s="2" t="s">
        <v>736</v>
      </c>
      <c r="B268" s="509" t="str">
        <f t="shared" si="4"/>
        <v>Ar siekiama, kad pagal priemonę finansuojami projektai apimtų visas VVG teritorijos seniūnijas?</v>
      </c>
      <c r="C268" s="672" t="str">
        <f>'10'!G38</f>
        <v>Taip</v>
      </c>
    </row>
    <row r="269" spans="1:3" ht="43.2" x14ac:dyDescent="0.3">
      <c r="A269" s="2" t="s">
        <v>737</v>
      </c>
      <c r="B269" s="509" t="str">
        <f t="shared" si="4"/>
        <v>Pasirinkimo pagrindimas</v>
      </c>
      <c r="C269" s="677" t="str">
        <f>'10'!G39</f>
        <v xml:space="preserve">Siekiant užtikrinti kuo didesnį projekto naudos gavėjų skaičių skatinami bendradarbiavimo projektai, kurių veiklos neapsiribotų vienos seniūnijos teritorija.  </v>
      </c>
    </row>
    <row r="270" spans="1:3" x14ac:dyDescent="0.3">
      <c r="A270" s="2" t="s">
        <v>738</v>
      </c>
      <c r="B270" s="680" t="str">
        <f t="shared" si="4"/>
        <v>Partnerystės principas:</v>
      </c>
      <c r="C270" s="676"/>
    </row>
    <row r="271" spans="1:3" ht="28.8" x14ac:dyDescent="0.3">
      <c r="A271" s="2" t="s">
        <v>739</v>
      </c>
      <c r="B271" s="509" t="str">
        <f t="shared" si="4"/>
        <v>Ar siekiama, kad pagal priemonę finansuojami projektai būtų vykdomi su partneriais?</v>
      </c>
      <c r="C271" s="672" t="str">
        <f>'10'!G41</f>
        <v>Taip, pasirinktinai</v>
      </c>
    </row>
    <row r="272" spans="1:3" x14ac:dyDescent="0.3">
      <c r="A272" s="2" t="s">
        <v>740</v>
      </c>
      <c r="B272" s="509" t="str">
        <f t="shared" si="4"/>
        <v>Pasirinkimo pagrindimas</v>
      </c>
      <c r="C272" s="677" t="str">
        <f>'10'!G42</f>
        <v>Partnerystė skatinama suteikiant papildomus atrankos balu</v>
      </c>
    </row>
    <row r="273" spans="1:3" x14ac:dyDescent="0.3">
      <c r="A273" s="2" t="s">
        <v>741</v>
      </c>
      <c r="B273" s="680" t="str">
        <f t="shared" si="4"/>
        <v>Inovacijų principas:</v>
      </c>
      <c r="C273" s="676"/>
    </row>
    <row r="274" spans="1:3" ht="28.8" x14ac:dyDescent="0.3">
      <c r="A274" s="2" t="s">
        <v>742</v>
      </c>
      <c r="B274" s="509" t="str">
        <f t="shared" si="4"/>
        <v>Ar siekiama, kad pagal priemonę finansuojami projektai būtų skirti inovacijoms vietos lygiu diegti?</v>
      </c>
      <c r="C274" s="672" t="str">
        <f>'10'!G44</f>
        <v>Taip, pasirinktinai</v>
      </c>
    </row>
    <row r="275" spans="1:3" ht="72" x14ac:dyDescent="0.3">
      <c r="A275" s="2" t="s">
        <v>743</v>
      </c>
      <c r="B275" s="509" t="str">
        <f t="shared" si="4"/>
        <v>Pasirinkimo pagrindimas</v>
      </c>
      <c r="C275" s="677" t="str">
        <f>'10'!G45</f>
        <v>Projektas pripažįstamas inovatyviu, kai jis atitinka bent vieną inovatyvumo kriterijaus subkriterijų, vadovaujantis "Lietuvos kaimo plėtros 2014-2020 metų programos investicinių priemonių projektų inovatyvumo vertinimo metodika".</v>
      </c>
    </row>
    <row r="276" spans="1:3" ht="28.8" x14ac:dyDescent="0.3">
      <c r="A276" s="2" t="s">
        <v>744</v>
      </c>
      <c r="B276" s="509" t="str">
        <f t="shared" si="4"/>
        <v>Planuojama paremti projektų, skirtų inovacijoms vietos lygiu diegti (rodiklis L710)</v>
      </c>
      <c r="C276" s="679">
        <f>'10'!G46</f>
        <v>2</v>
      </c>
    </row>
    <row r="277" spans="1:3" x14ac:dyDescent="0.3">
      <c r="A277" s="2" t="s">
        <v>745</v>
      </c>
      <c r="B277" s="680" t="str">
        <f t="shared" si="4"/>
        <v>Lyčių lygybė ir nediskriminavimas:</v>
      </c>
      <c r="C277" s="676"/>
    </row>
    <row r="278" spans="1:3" ht="28.8" x14ac:dyDescent="0.3">
      <c r="A278" s="2" t="s">
        <v>746</v>
      </c>
      <c r="B278" s="509" t="str">
        <f t="shared" si="4"/>
        <v>Ar pagal priemonę finansuojami projektai, skirti lyčių lygybei ir nediskriminavimui?</v>
      </c>
      <c r="C278" s="672" t="str">
        <f>'10'!G48</f>
        <v>Ne</v>
      </c>
    </row>
    <row r="279" spans="1:3" x14ac:dyDescent="0.3">
      <c r="A279" s="2" t="s">
        <v>747</v>
      </c>
      <c r="B279" s="509" t="str">
        <f t="shared" si="4"/>
        <v>Pasirinkimo pagrindimas (jei taip, kaip bus užtikrinta)</v>
      </c>
      <c r="C279" s="677">
        <f>'10'!G49</f>
        <v>0</v>
      </c>
    </row>
    <row r="280" spans="1:3" x14ac:dyDescent="0.3">
      <c r="A280" s="2" t="s">
        <v>748</v>
      </c>
      <c r="B280" s="680" t="str">
        <f t="shared" si="4"/>
        <v>Jaunimas:</v>
      </c>
      <c r="C280" s="676"/>
    </row>
    <row r="281" spans="1:3" x14ac:dyDescent="0.3">
      <c r="A281" s="2" t="s">
        <v>749</v>
      </c>
      <c r="B281" s="509" t="str">
        <f t="shared" si="4"/>
        <v>Ar pagal priemonę finansuojami projektai, skirti jaunimui?</v>
      </c>
      <c r="C281" s="672" t="str">
        <f>'10'!G51</f>
        <v>Ne</v>
      </c>
    </row>
    <row r="282" spans="1:3" x14ac:dyDescent="0.3">
      <c r="A282" s="2" t="s">
        <v>750</v>
      </c>
      <c r="B282" s="509" t="str">
        <f t="shared" si="4"/>
        <v>Pasirinkimo pagrindimas (jei taip, kaip bus užtikrinta)</v>
      </c>
      <c r="C282" s="677">
        <f>'10'!G52</f>
        <v>0</v>
      </c>
    </row>
    <row r="283" spans="1:3" x14ac:dyDescent="0.3">
      <c r="A283" s="2" t="s">
        <v>751</v>
      </c>
      <c r="B283" s="675" t="str">
        <f t="shared" si="4"/>
        <v>E dalis. Priemonės rezultato rodikliai:</v>
      </c>
      <c r="C283" s="676"/>
    </row>
    <row r="284" spans="1:3" x14ac:dyDescent="0.3">
      <c r="A284" s="2" t="s">
        <v>752</v>
      </c>
      <c r="B284" s="680" t="str">
        <f t="shared" si="4"/>
        <v>SP rezultato rodiklių taikymas priemonei:</v>
      </c>
      <c r="C284" s="676"/>
    </row>
    <row r="285" spans="1:3" x14ac:dyDescent="0.3">
      <c r="A285" s="2" t="s">
        <v>753</v>
      </c>
      <c r="B285" s="681" t="str">
        <f t="shared" si="4"/>
        <v>R.3</v>
      </c>
      <c r="C285" s="687" t="str">
        <f>'10'!G55</f>
        <v>Ne</v>
      </c>
    </row>
    <row r="286" spans="1:3" x14ac:dyDescent="0.3">
      <c r="A286" s="2" t="s">
        <v>754</v>
      </c>
      <c r="B286" s="681" t="str">
        <f t="shared" si="4"/>
        <v>R.37</v>
      </c>
      <c r="C286" s="687" t="str">
        <f>'10'!G56</f>
        <v>Ne</v>
      </c>
    </row>
    <row r="287" spans="1:3" x14ac:dyDescent="0.3">
      <c r="A287" s="2" t="s">
        <v>755</v>
      </c>
      <c r="B287" s="681" t="str">
        <f t="shared" si="4"/>
        <v>R.39</v>
      </c>
      <c r="C287" s="687" t="str">
        <f>'10'!G57</f>
        <v>Ne</v>
      </c>
    </row>
    <row r="288" spans="1:3" x14ac:dyDescent="0.3">
      <c r="A288" s="2" t="s">
        <v>756</v>
      </c>
      <c r="B288" s="681" t="str">
        <f t="shared" si="4"/>
        <v>R.41</v>
      </c>
      <c r="C288" s="687" t="str">
        <f>'10'!G58</f>
        <v>Ne</v>
      </c>
    </row>
    <row r="289" spans="1:3" x14ac:dyDescent="0.3">
      <c r="A289" s="2" t="s">
        <v>757</v>
      </c>
      <c r="B289" s="681" t="str">
        <f t="shared" si="4"/>
        <v>R.42</v>
      </c>
      <c r="C289" s="687" t="str">
        <f>'10'!G59</f>
        <v>Taip</v>
      </c>
    </row>
    <row r="290" spans="1:3" x14ac:dyDescent="0.3">
      <c r="A290" s="2" t="s">
        <v>758</v>
      </c>
      <c r="B290" s="680" t="str">
        <f t="shared" si="4"/>
        <v>VPS rodiklių taikymas priemonei:</v>
      </c>
      <c r="C290" s="688"/>
    </row>
    <row r="291" spans="1:3" x14ac:dyDescent="0.3">
      <c r="A291" s="2" t="s">
        <v>759</v>
      </c>
      <c r="B291" s="681" t="str">
        <f t="shared" si="4"/>
        <v>KAZL-R.1</v>
      </c>
      <c r="C291" s="687" t="str">
        <f>'10'!G61</f>
        <v>Taip</v>
      </c>
    </row>
    <row r="292" spans="1:3" x14ac:dyDescent="0.3">
      <c r="A292" s="2" t="s">
        <v>760</v>
      </c>
      <c r="B292" s="681" t="str">
        <f t="shared" si="4"/>
        <v>KAZL-R.2</v>
      </c>
      <c r="C292" s="687" t="str">
        <f>'10'!G62</f>
        <v>Ne</v>
      </c>
    </row>
    <row r="293" spans="1:3" x14ac:dyDescent="0.3">
      <c r="A293" s="2" t="s">
        <v>761</v>
      </c>
      <c r="B293" s="681" t="str">
        <f t="shared" si="4"/>
        <v>KAZL-R.3</v>
      </c>
      <c r="C293" s="687" t="str">
        <f>'10'!G63</f>
        <v>Ne</v>
      </c>
    </row>
    <row r="294" spans="1:3" x14ac:dyDescent="0.3">
      <c r="A294" s="2" t="s">
        <v>762</v>
      </c>
      <c r="B294" s="681" t="str">
        <f t="shared" si="4"/>
        <v>KAZL-P.4</v>
      </c>
      <c r="C294" s="687" t="str">
        <f>'10'!G64</f>
        <v>Ne</v>
      </c>
    </row>
    <row r="295" spans="1:3" x14ac:dyDescent="0.3">
      <c r="A295" s="2" t="s">
        <v>763</v>
      </c>
      <c r="B295" s="681" t="str">
        <f t="shared" si="4"/>
        <v>KAZL-P.5</v>
      </c>
      <c r="C295" s="687" t="str">
        <f>'10'!G65</f>
        <v>Ne</v>
      </c>
    </row>
    <row r="296" spans="1:3" x14ac:dyDescent="0.3">
      <c r="A296" s="2" t="s">
        <v>764</v>
      </c>
      <c r="B296" s="681" t="str">
        <f t="shared" si="4"/>
        <v>KAZL-P.6</v>
      </c>
      <c r="C296" s="687" t="str">
        <f>'10'!G66</f>
        <v>Ne</v>
      </c>
    </row>
    <row r="297" spans="1:3" x14ac:dyDescent="0.3">
      <c r="A297" s="2" t="s">
        <v>765</v>
      </c>
      <c r="B297" s="681" t="str">
        <f t="shared" si="4"/>
        <v>KAZL-P.7</v>
      </c>
      <c r="C297" s="687" t="str">
        <f>'10'!G67</f>
        <v>Ne</v>
      </c>
    </row>
    <row r="298" spans="1:3" x14ac:dyDescent="0.3">
      <c r="A298" s="2" t="s">
        <v>766</v>
      </c>
      <c r="B298" s="681" t="str">
        <f t="shared" si="4"/>
        <v>KAZL-P.8</v>
      </c>
      <c r="C298" s="687" t="str">
        <f>'10'!G68</f>
        <v>Ne</v>
      </c>
    </row>
    <row r="299" spans="1:3" x14ac:dyDescent="0.3">
      <c r="A299" s="2" t="s">
        <v>767</v>
      </c>
      <c r="B299" s="681" t="str">
        <f t="shared" si="4"/>
        <v>KAZL-P.9</v>
      </c>
      <c r="C299" s="687" t="str">
        <f>'10'!G69</f>
        <v>Ne</v>
      </c>
    </row>
    <row r="300" spans="1:3" x14ac:dyDescent="0.3">
      <c r="A300" s="2" t="s">
        <v>768</v>
      </c>
      <c r="B300" s="683" t="str">
        <f t="shared" si="4"/>
        <v>KAZL-P.10</v>
      </c>
      <c r="C300" s="689" t="str">
        <f>'10'!G70</f>
        <v>Ne</v>
      </c>
    </row>
    <row r="301" spans="1:3" x14ac:dyDescent="0.3">
      <c r="A301" s="2" t="s">
        <v>769</v>
      </c>
      <c r="B301" s="675" t="str">
        <f t="shared" si="4"/>
        <v>F dalis. Pagal priemonę remiamų projektų pobūdis:</v>
      </c>
      <c r="C301" s="676"/>
    </row>
    <row r="302" spans="1:3" x14ac:dyDescent="0.3">
      <c r="A302" s="2" t="s">
        <v>770</v>
      </c>
      <c r="B302" s="671" t="str">
        <f t="shared" ref="B302:B311" si="5">B225</f>
        <v>Remiami pelno projektai</v>
      </c>
      <c r="C302" s="672" t="str">
        <f>'10'!G72</f>
        <v>Ne</v>
      </c>
    </row>
    <row r="303" spans="1:3" ht="57.6" x14ac:dyDescent="0.3">
      <c r="A303" s="2" t="s">
        <v>771</v>
      </c>
      <c r="B303" s="673" t="str">
        <f t="shared" si="5"/>
        <v>Remiami projektai, susiję su žinių perdavimu, įskaitant konsultacijas, mokymą ir keitimąsi žiniomis apie tvarią, ekonominę, socialinę, aplinką ir klimatą tausojančią veiklą (aktualu rodikliui L801)</v>
      </c>
      <c r="C303" s="672" t="str">
        <f>'10'!G73</f>
        <v>Taip</v>
      </c>
    </row>
    <row r="304" spans="1:3" ht="57.6" x14ac:dyDescent="0.3">
      <c r="A304" s="2" t="s">
        <v>772</v>
      </c>
      <c r="B304" s="673" t="str">
        <f t="shared" si="5"/>
        <v>Remiami projektai, susiję su gamintojų organizacijomis, vietinėmis rinkomis, trumpomis tiekimo grandinėmis ir kokybės schemomis, įskaitant paramą investicijoms, rinkodaros veiklą ir kt. (aktualu rodikliui L802)</v>
      </c>
      <c r="C304" s="672" t="str">
        <f>'10'!G74</f>
        <v>Ne</v>
      </c>
    </row>
    <row r="305" spans="1:3" ht="43.2" x14ac:dyDescent="0.3">
      <c r="A305" s="2" t="s">
        <v>773</v>
      </c>
      <c r="B305" s="673" t="str">
        <f t="shared" si="5"/>
        <v>Remiami projektai, susiję su atsinaujinančios energijos gamybos pajėgumais, įskaitant biologinę (aktualu rodikliui L803)</v>
      </c>
      <c r="C305" s="672" t="str">
        <f>'10'!G75</f>
        <v>Ne</v>
      </c>
    </row>
    <row r="306" spans="1:3" ht="43.2" x14ac:dyDescent="0.3">
      <c r="A306" s="2" t="s">
        <v>774</v>
      </c>
      <c r="B306" s="673" t="str">
        <f t="shared" si="5"/>
        <v>Remiami projektai, prisidedantys prie aplinkos tvarumo, klimato kaitos švelninimo bei prisitaikymo prie jos tikslų įgyvendinimo kaimo vietovėse (aktualu rodikliui L804)</v>
      </c>
      <c r="C306" s="672" t="str">
        <f>'10'!G76</f>
        <v>Taip</v>
      </c>
    </row>
    <row r="307" spans="1:3" ht="28.8" x14ac:dyDescent="0.3">
      <c r="A307" s="2" t="s">
        <v>775</v>
      </c>
      <c r="B307" s="673" t="str">
        <f t="shared" si="5"/>
        <v>Remiami projektai, kurie kuria darbo vietas (aktualu rodikliui L805)</v>
      </c>
      <c r="C307" s="672" t="str">
        <f>'10'!G77</f>
        <v>Ne</v>
      </c>
    </row>
    <row r="308" spans="1:3" ht="28.8" x14ac:dyDescent="0.3">
      <c r="A308" s="2" t="s">
        <v>776</v>
      </c>
      <c r="B308" s="673" t="str">
        <f t="shared" si="5"/>
        <v>Remiami kaimo verslų, įskaitant bioekonomiką, projektai (aktualu rodikliui L 806)</v>
      </c>
      <c r="C308" s="672" t="str">
        <f>'10'!G78</f>
        <v>Ne</v>
      </c>
    </row>
    <row r="309" spans="1:3" ht="28.8" x14ac:dyDescent="0.3">
      <c r="A309" s="2" t="s">
        <v>777</v>
      </c>
      <c r="B309" s="673" t="str">
        <f t="shared" si="5"/>
        <v>Remiami projektai, susiję su sumanių kaimų strategijomis (aktualu rodikliui L807)</v>
      </c>
      <c r="C309" s="672" t="str">
        <f>'10'!G79</f>
        <v>Ne</v>
      </c>
    </row>
    <row r="310" spans="1:3" ht="28.8" x14ac:dyDescent="0.3">
      <c r="A310" s="2" t="s">
        <v>778</v>
      </c>
      <c r="B310" s="673" t="str">
        <f t="shared" si="5"/>
        <v>Remiami projektai, gerinantys paslaugų prieinamumą ir infrastruktūrą (aktualu rodikliui L808)</v>
      </c>
      <c r="C310" s="672" t="str">
        <f>'10'!G80</f>
        <v>Ne</v>
      </c>
    </row>
    <row r="311" spans="1:3" ht="28.8" x14ac:dyDescent="0.3">
      <c r="A311" s="2" t="s">
        <v>779</v>
      </c>
      <c r="B311" s="673" t="str">
        <f t="shared" si="5"/>
        <v>Remiami socialinės įtraukties projektai (aktualu rodikliui L809)</v>
      </c>
      <c r="C311" s="672" t="str">
        <f>'10'!G81</f>
        <v>Taip</v>
      </c>
    </row>
    <row r="312" spans="1:3" x14ac:dyDescent="0.3">
      <c r="B312" s="649"/>
      <c r="C312" s="685"/>
    </row>
    <row r="313" spans="1:3" x14ac:dyDescent="0.3">
      <c r="A313" s="1"/>
      <c r="B313" s="362"/>
      <c r="C313" s="686" t="str">
        <f>'10'!H6</f>
        <v>5 priemonė</v>
      </c>
    </row>
    <row r="314" spans="1:3" x14ac:dyDescent="0.3">
      <c r="A314" s="2" t="s">
        <v>188</v>
      </c>
      <c r="B314" s="509" t="str">
        <f>B237</f>
        <v>Priemonės pavadinimas</v>
      </c>
      <c r="C314" s="670" t="str">
        <f>'10'!H7</f>
        <v>Tarptautinis VVG bendradarbiavimas</v>
      </c>
    </row>
    <row r="315" spans="1:3" x14ac:dyDescent="0.3">
      <c r="A315" s="2" t="s">
        <v>189</v>
      </c>
      <c r="B315" s="671" t="str">
        <f t="shared" ref="B315:B378" si="6">B238</f>
        <v>Priemonės rūšis</v>
      </c>
      <c r="C315" s="670" t="str">
        <f>'10'!H8</f>
        <v>Tarptautinis VVG bendradarbiavimas</v>
      </c>
    </row>
    <row r="316" spans="1:3" x14ac:dyDescent="0.3">
      <c r="A316" s="2" t="s">
        <v>190</v>
      </c>
      <c r="B316" s="671" t="str">
        <f t="shared" si="6"/>
        <v>VVG teritorijos poreikių, kuriuos tenkina priemonė, skaičius</v>
      </c>
      <c r="C316" s="670">
        <f>'10'!H9</f>
        <v>2</v>
      </c>
    </row>
    <row r="317" spans="1:3" x14ac:dyDescent="0.3">
      <c r="A317" s="2" t="s">
        <v>191</v>
      </c>
      <c r="B317" s="671" t="str">
        <f t="shared" si="6"/>
        <v>BŽŪP tikslų, kuriuos įgyvendina priemonė, skaičius</v>
      </c>
      <c r="C317" s="670">
        <f>'10'!H10</f>
        <v>2</v>
      </c>
    </row>
    <row r="318" spans="1:3" ht="57.6" x14ac:dyDescent="0.3">
      <c r="A318" s="2" t="s">
        <v>192</v>
      </c>
      <c r="B318" s="671" t="str">
        <f t="shared" si="6"/>
        <v>Pagrindinis BŽŪP tikslas, kurį įgyvendina VPS priemonė</v>
      </c>
      <c r="C318" s="672" t="str">
        <f>'10'!H11</f>
        <v>SO8. Skatinti užimtumą, augimą, lyčių lygybę, įskaitant moterų dalyvavimą ūkininkavimo veikloje, socialinę įtrauktį ir vietos plėtrą kaimo vietovėse, įskaitant žiedinę bioekonomiką ir tvarią miškininkystę</v>
      </c>
    </row>
    <row r="319" spans="1:3" ht="28.8" x14ac:dyDescent="0.3">
      <c r="A319" s="2" t="s">
        <v>193</v>
      </c>
      <c r="B319" s="673" t="str">
        <f t="shared" si="6"/>
        <v>Ar priemonė prisideda prie 4 konkretaus BŽŪP tikslo? (tikslas nurodytas 5 lape)</v>
      </c>
      <c r="C319" s="672" t="str">
        <f>'10'!H12</f>
        <v>Taip</v>
      </c>
    </row>
    <row r="320" spans="1:3" ht="28.8" x14ac:dyDescent="0.3">
      <c r="A320" s="2" t="s">
        <v>194</v>
      </c>
      <c r="B320" s="673" t="str">
        <f t="shared" si="6"/>
        <v>Ar priemonė prisideda prie 5 konkretaus BŽŪP tikslo? (tikslas nurodytas 5 lape)</v>
      </c>
      <c r="C320" s="672" t="str">
        <f>'10'!H13</f>
        <v>Ne</v>
      </c>
    </row>
    <row r="321" spans="1:3" ht="28.8" x14ac:dyDescent="0.3">
      <c r="A321" s="2" t="s">
        <v>195</v>
      </c>
      <c r="B321" s="673" t="str">
        <f t="shared" si="6"/>
        <v>Ar priemonė prisideda prie 6 konkretaus BŽŪP tikslo? (tikslas nurodytas 5 lape)</v>
      </c>
      <c r="C321" s="672" t="str">
        <f>'10'!H14</f>
        <v>Ne</v>
      </c>
    </row>
    <row r="322" spans="1:3" ht="28.8" x14ac:dyDescent="0.3">
      <c r="A322" s="2" t="s">
        <v>196</v>
      </c>
      <c r="B322" s="673" t="str">
        <f t="shared" si="6"/>
        <v>Ar priemonė prisideda prie 9 konkretaus BŽŪP tikslo? (tikslas nurodytas 5 lape)</v>
      </c>
      <c r="C322" s="672" t="str">
        <f>'10'!H15</f>
        <v>Ne</v>
      </c>
    </row>
    <row r="323" spans="1:3" x14ac:dyDescent="0.3">
      <c r="A323" s="2" t="s">
        <v>94</v>
      </c>
      <c r="B323" s="675" t="str">
        <f t="shared" si="6"/>
        <v>A dalis. Priemonės intervencijos logika:</v>
      </c>
      <c r="C323" s="676"/>
    </row>
    <row r="324" spans="1:3" ht="259.2" x14ac:dyDescent="0.3">
      <c r="A324" s="2" t="s">
        <v>197</v>
      </c>
      <c r="B324" s="673" t="str">
        <f t="shared" si="6"/>
        <v>Priemonės tikslas, ryšys su pagrindiniu BŽŪP tikslu ir VVG teritorijos poreikiais (problemomis ir (arba) potencialu), ryšys su VPS tema (jei taikoma)</v>
      </c>
      <c r="C324" s="677" t="str">
        <f>'10'!H17</f>
        <v>Priemonės tikslas - užmegzti ir plėtoti bendradarbiavimo ryšius su užsienio VVG, kurios (-ių) teritorijoje vyraujanti ekonominė veikla - turizmas, o į šių paslaugų teikimą yra įsitraukę skirtingų sektorių atstovai. Viena iš teritorijos problemų – neišnaudojamas skaitmeninių technologijų potencialas vietos produktų ir paslaugų rinkodarai bei nepakankamai naudojami alternatyvūs energijos ištekliai. Per gerąją patirtį bus ieškoma sprendimų, kaip kuriant ir teikiant turizmo produktus panaudoti skaitmenines technologijas ir atsinaujinančius energijos šaltinius. Priemonės sąsaja su SO8 tikslu – projektas skirtas susipažinti su sėkmingais užsienio turizmo paslaugų teikimo pavyzdžiais, bei praktiniu jų pritaikymu, taip kuriant prielaidas užimtumo didėjimui bei kaimo vietovių plėtrai. Priemonės sąsaja su horizontaliuoju SO4 tikslu - viena iš būtinų sąlygų lankantis užsienio VVG - sėkmingų praktinių pavyzdžių susijusių su energetiniu efektyvumu, klimato kaitos švelninimo veiksmais pristatymas.</v>
      </c>
    </row>
    <row r="325" spans="1:3" ht="57.6" x14ac:dyDescent="0.3">
      <c r="A325" s="2" t="s">
        <v>198</v>
      </c>
      <c r="B325" s="671" t="str">
        <f t="shared" si="6"/>
        <v>Pokytis, kurio siekiama VPS priemone</v>
      </c>
      <c r="C325" s="677" t="str">
        <f>'10'!H18</f>
        <v>Užsienio šalių gerąją patirtį perimantys Sūduvos VVG teritorijos fizinių ir juridinių asmenų atstovaujantys skirtingus sektorius (20 unikalių dalyvių); Naujų bendradarbiavimo ryšių kūrimas su kitomis VVG.</v>
      </c>
    </row>
    <row r="326" spans="1:3" ht="100.8" x14ac:dyDescent="0.3">
      <c r="A326" s="2" t="s">
        <v>199</v>
      </c>
      <c r="B326" s="509" t="str">
        <f t="shared" si="6"/>
        <v>Kaip priemonė prisidės prie horizontalaus tikslo d įgyvendinimo? (pildoma, jei taikoma)</v>
      </c>
      <c r="C326" s="677" t="str">
        <f>'10'!H19</f>
        <v xml:space="preserve">Įgyvendinant projektą planuojama pasisemti patirties ir gilinti žinias ne tik turizmo paslaugų teikimo srityje, bet ir viena iš būtinų sąlygų susipažinimas su realiais užsienio turizmo paslaugų teikėjų veiklos pavyzdžiais, kurie  prisideda prie klimato kaitos švelninimo (atsinaujinantys energijos šaltiniai, beatliekinis vartojimas ir pan.) Gerosios praktikos pavyzdžius pritaikyti Sūduvos VVG teritorijoje. </v>
      </c>
    </row>
    <row r="327" spans="1:3" ht="28.8" x14ac:dyDescent="0.3">
      <c r="A327" s="2" t="s">
        <v>200</v>
      </c>
      <c r="B327" s="509" t="str">
        <f t="shared" si="6"/>
        <v>Kaip priemonė prisidės prie horizontalaus tikslo e įgyvendinimo? (pildoma, jei taikoma)</v>
      </c>
      <c r="C327" s="677" t="str">
        <f>'10'!H20</f>
        <v>Neaktualu</v>
      </c>
    </row>
    <row r="328" spans="1:3" ht="28.8" x14ac:dyDescent="0.3">
      <c r="A328" s="2" t="s">
        <v>201</v>
      </c>
      <c r="B328" s="509" t="str">
        <f t="shared" si="6"/>
        <v>Kaip priemonė prisidės prie horizontalaus tikslo f įgyvendinimo? (pildoma, jei taikoma)</v>
      </c>
      <c r="C328" s="677" t="str">
        <f>'10'!H21</f>
        <v>Neaktualu</v>
      </c>
    </row>
    <row r="329" spans="1:3" ht="28.8" x14ac:dyDescent="0.3">
      <c r="A329" s="2" t="s">
        <v>202</v>
      </c>
      <c r="B329" s="509" t="str">
        <f t="shared" si="6"/>
        <v>Kaip priemonė prisidės prie horizontalaus tikslo i įgyvendinimo? (pildoma, jei taikoma)</v>
      </c>
      <c r="C329" s="677" t="str">
        <f>'10'!H22</f>
        <v>Neaktualu</v>
      </c>
    </row>
    <row r="330" spans="1:3" ht="28.8" x14ac:dyDescent="0.3">
      <c r="A330" s="2" t="s">
        <v>203</v>
      </c>
      <c r="B330" s="675" t="str">
        <f t="shared" si="6"/>
        <v>B dalis. Pareiškėjų ir projektų tinkamumo sąlygos, projektų atrankos principai:</v>
      </c>
      <c r="C330" s="676"/>
    </row>
    <row r="331" spans="1:3" x14ac:dyDescent="0.3">
      <c r="A331" s="2" t="s">
        <v>204</v>
      </c>
      <c r="B331" s="509" t="str">
        <f t="shared" si="6"/>
        <v>Pagal priemonę remiamos veiklos</v>
      </c>
      <c r="C331" s="677" t="str">
        <f>'10'!H24</f>
        <v xml:space="preserve">Tarptautinio bendradarbiavimo veiklos </v>
      </c>
    </row>
    <row r="332" spans="1:3" ht="28.8" x14ac:dyDescent="0.3">
      <c r="A332" s="2" t="s">
        <v>205</v>
      </c>
      <c r="B332" s="671" t="str">
        <f t="shared" si="6"/>
        <v>Tinkami pareiškėjai ir partneriai (jei taikomas reikalavimas projektus įgyvendinti su partneriais)</v>
      </c>
      <c r="C332" s="677" t="str">
        <f>'10'!H25</f>
        <v>Vietos veiklos grupė</v>
      </c>
    </row>
    <row r="333" spans="1:3" ht="28.8" x14ac:dyDescent="0.3">
      <c r="A333" s="2" t="s">
        <v>206</v>
      </c>
      <c r="B333" s="671" t="str">
        <f t="shared" si="6"/>
        <v>Priemonės tikslinė grupė (pildoma, jei nesutampa su tinkamais pareiškėjais ir (arba) partneriais)</v>
      </c>
      <c r="C333" s="677" t="str">
        <f>'10'!H26</f>
        <v xml:space="preserve">Projekto tikslinė grupė:  fiziniai ir juridiniai asmenys atstovaujantys skirtingus sektorius VVG teritorijoje. </v>
      </c>
    </row>
    <row r="334" spans="1:3" x14ac:dyDescent="0.3">
      <c r="A334" s="2" t="s">
        <v>725</v>
      </c>
      <c r="B334" s="509" t="str">
        <f t="shared" si="6"/>
        <v>Tinkamumo sąlygos pareiškėjams ir projektams</v>
      </c>
      <c r="C334" s="677">
        <f>'10'!H27</f>
        <v>0</v>
      </c>
    </row>
    <row r="335" spans="1:3" x14ac:dyDescent="0.3">
      <c r="A335" s="2" t="s">
        <v>726</v>
      </c>
      <c r="B335" s="673" t="str">
        <f t="shared" si="6"/>
        <v>Projektų atrankos principai</v>
      </c>
      <c r="C335" s="677">
        <f>'10'!H28</f>
        <v>0</v>
      </c>
    </row>
    <row r="336" spans="1:3" x14ac:dyDescent="0.3">
      <c r="A336" s="2" t="s">
        <v>727</v>
      </c>
      <c r="B336" s="509" t="str">
        <f t="shared" si="6"/>
        <v>Planuojamų kvietimų teikti paraiškas skaičius</v>
      </c>
      <c r="C336" s="670">
        <f>'10'!H29</f>
        <v>0</v>
      </c>
    </row>
    <row r="337" spans="1:3" x14ac:dyDescent="0.3">
      <c r="A337" s="2" t="s">
        <v>728</v>
      </c>
      <c r="B337" s="651" t="str">
        <f t="shared" si="6"/>
        <v>C dalis. Paramos dydžiai:</v>
      </c>
      <c r="C337" s="676"/>
    </row>
    <row r="338" spans="1:3" x14ac:dyDescent="0.3">
      <c r="A338" s="2" t="s">
        <v>729</v>
      </c>
      <c r="B338" s="509" t="str">
        <f t="shared" si="6"/>
        <v>Didžiausia paramos suma vietos projektui, Eur</v>
      </c>
      <c r="C338" s="677">
        <f>'10'!H31</f>
        <v>20000</v>
      </c>
    </row>
    <row r="339" spans="1:3" x14ac:dyDescent="0.3">
      <c r="A339" s="2" t="s">
        <v>730</v>
      </c>
      <c r="B339" s="509" t="str">
        <f t="shared" si="6"/>
        <v xml:space="preserve">Paramos lyginamoji dalis, proc. </v>
      </c>
      <c r="C339" s="677">
        <f>'10'!H32</f>
        <v>100</v>
      </c>
    </row>
    <row r="340" spans="1:3" x14ac:dyDescent="0.3">
      <c r="A340" s="2" t="s">
        <v>731</v>
      </c>
      <c r="B340" s="509" t="str">
        <f t="shared" si="6"/>
        <v>Planuojama paramos suma priemonei, Eur</v>
      </c>
      <c r="C340" s="678">
        <f>'10'!H33</f>
        <v>20000</v>
      </c>
    </row>
    <row r="341" spans="1:3" x14ac:dyDescent="0.3">
      <c r="A341" s="2" t="s">
        <v>732</v>
      </c>
      <c r="B341" s="509" t="str">
        <f t="shared" si="6"/>
        <v>Planuojama paremti projektų (rodiklis L700)</v>
      </c>
      <c r="C341" s="679">
        <f>'10'!H34</f>
        <v>1</v>
      </c>
    </row>
    <row r="342" spans="1:3" ht="28.8" x14ac:dyDescent="0.3">
      <c r="A342" s="2" t="s">
        <v>733</v>
      </c>
      <c r="B342" s="509" t="str">
        <f t="shared" si="6"/>
        <v>Paaiškinimas, kaip nustatyta rodiklio L700 reikšmė</v>
      </c>
      <c r="C342" s="677" t="str">
        <f>'10'!H35</f>
        <v>Planuojama įgyvendinti 1 projektą, kuriam skirtos visos priemonei numatytos lėšos.</v>
      </c>
    </row>
    <row r="343" spans="1:3" ht="28.8" x14ac:dyDescent="0.3">
      <c r="A343" s="2" t="s">
        <v>734</v>
      </c>
      <c r="B343" s="651" t="str">
        <f t="shared" si="6"/>
        <v>D dalis. Priemonės indėlis į ES ir nacionalinių horizontaliųjų principų įgyvendinimą:</v>
      </c>
      <c r="C343" s="676"/>
    </row>
    <row r="344" spans="1:3" x14ac:dyDescent="0.3">
      <c r="A344" s="2" t="s">
        <v>735</v>
      </c>
      <c r="B344" s="680" t="str">
        <f t="shared" si="6"/>
        <v>Subregioninės vietovės principas:</v>
      </c>
      <c r="C344" s="676"/>
    </row>
    <row r="345" spans="1:3" ht="28.8" x14ac:dyDescent="0.3">
      <c r="A345" s="2" t="s">
        <v>736</v>
      </c>
      <c r="B345" s="509" t="str">
        <f t="shared" si="6"/>
        <v>Ar siekiama, kad pagal priemonę finansuojami projektai apimtų visas VVG teritorijos seniūnijas?</v>
      </c>
      <c r="C345" s="672" t="str">
        <f>'10'!H38</f>
        <v>Ne</v>
      </c>
    </row>
    <row r="346" spans="1:3" x14ac:dyDescent="0.3">
      <c r="A346" s="2" t="s">
        <v>737</v>
      </c>
      <c r="B346" s="509" t="str">
        <f t="shared" si="6"/>
        <v>Pasirinkimo pagrindimas</v>
      </c>
      <c r="C346" s="677" t="str">
        <f>'10'!H39</f>
        <v>Neaktualu</v>
      </c>
    </row>
    <row r="347" spans="1:3" x14ac:dyDescent="0.3">
      <c r="A347" s="2" t="s">
        <v>738</v>
      </c>
      <c r="B347" s="680" t="str">
        <f t="shared" si="6"/>
        <v>Partnerystės principas:</v>
      </c>
      <c r="C347" s="676"/>
    </row>
    <row r="348" spans="1:3" ht="28.8" x14ac:dyDescent="0.3">
      <c r="A348" s="2" t="s">
        <v>739</v>
      </c>
      <c r="B348" s="509" t="str">
        <f t="shared" si="6"/>
        <v>Ar siekiama, kad pagal priemonę finansuojami projektai būtų vykdomi su partneriais?</v>
      </c>
      <c r="C348" s="672" t="str">
        <f>'10'!H41</f>
        <v>Taip, privalomai</v>
      </c>
    </row>
    <row r="349" spans="1:3" ht="28.8" x14ac:dyDescent="0.3">
      <c r="A349" s="2" t="s">
        <v>740</v>
      </c>
      <c r="B349" s="509" t="str">
        <f t="shared" si="6"/>
        <v>Pasirinkimo pagrindimas</v>
      </c>
      <c r="C349" s="677" t="str">
        <f>'10'!H42</f>
        <v>Bendradarbiavimo projektas bus įgyvendinamas su kita (-omis) VVG</v>
      </c>
    </row>
    <row r="350" spans="1:3" x14ac:dyDescent="0.3">
      <c r="A350" s="2" t="s">
        <v>741</v>
      </c>
      <c r="B350" s="680" t="str">
        <f t="shared" si="6"/>
        <v>Inovacijų principas:</v>
      </c>
      <c r="C350" s="676"/>
    </row>
    <row r="351" spans="1:3" ht="28.8" x14ac:dyDescent="0.3">
      <c r="A351" s="2" t="s">
        <v>742</v>
      </c>
      <c r="B351" s="509" t="str">
        <f t="shared" si="6"/>
        <v>Ar siekiama, kad pagal priemonę finansuojami projektai būtų skirti inovacijoms vietos lygiu diegti?</v>
      </c>
      <c r="C351" s="672" t="str">
        <f>'10'!H44</f>
        <v>Ne</v>
      </c>
    </row>
    <row r="352" spans="1:3" x14ac:dyDescent="0.3">
      <c r="A352" s="2" t="s">
        <v>743</v>
      </c>
      <c r="B352" s="509" t="str">
        <f t="shared" si="6"/>
        <v>Pasirinkimo pagrindimas</v>
      </c>
      <c r="C352" s="677" t="str">
        <f>'10'!H45</f>
        <v>Neaktualu</v>
      </c>
    </row>
    <row r="353" spans="1:3" ht="28.8" x14ac:dyDescent="0.3">
      <c r="A353" s="2" t="s">
        <v>744</v>
      </c>
      <c r="B353" s="509" t="str">
        <f t="shared" si="6"/>
        <v>Planuojama paremti projektų, skirtų inovacijoms vietos lygiu diegti (rodiklis L710)</v>
      </c>
      <c r="C353" s="679">
        <f>'10'!H46</f>
        <v>0</v>
      </c>
    </row>
    <row r="354" spans="1:3" x14ac:dyDescent="0.3">
      <c r="A354" s="2" t="s">
        <v>745</v>
      </c>
      <c r="B354" s="680" t="str">
        <f t="shared" si="6"/>
        <v>Lyčių lygybė ir nediskriminavimas:</v>
      </c>
      <c r="C354" s="676"/>
    </row>
    <row r="355" spans="1:3" ht="28.8" x14ac:dyDescent="0.3">
      <c r="A355" s="2" t="s">
        <v>746</v>
      </c>
      <c r="B355" s="509" t="str">
        <f t="shared" si="6"/>
        <v>Ar pagal priemonę finansuojami projektai, skirti lyčių lygybei ir nediskriminavimui?</v>
      </c>
      <c r="C355" s="672" t="str">
        <f>'10'!H48</f>
        <v>Taip</v>
      </c>
    </row>
    <row r="356" spans="1:3" ht="72" x14ac:dyDescent="0.3">
      <c r="A356" s="2" t="s">
        <v>747</v>
      </c>
      <c r="B356" s="509" t="str">
        <f t="shared" si="6"/>
        <v>Pasirinkimo pagrindimas (jei taip, kaip bus užtikrinta)</v>
      </c>
      <c r="C356" s="677" t="str">
        <f>'10'!H49</f>
        <v>Rengiant bendradarbiavimo projektą į procesą bus įtraukti VVG valdybos nariai, kurių komanda sudaryta užtikrinant lyčių lygybės proporciją. Įgyvendinant projektą dalyvauti veiklose bus sudaromos sąlygos ir kviečiami dalyvauti abiejų lyčių atstovai netaikant jokių diskriminacinių apribojimų.</v>
      </c>
    </row>
    <row r="357" spans="1:3" x14ac:dyDescent="0.3">
      <c r="A357" s="2" t="s">
        <v>748</v>
      </c>
      <c r="B357" s="680" t="str">
        <f t="shared" si="6"/>
        <v>Jaunimas:</v>
      </c>
      <c r="C357" s="676"/>
    </row>
    <row r="358" spans="1:3" x14ac:dyDescent="0.3">
      <c r="A358" s="2" t="s">
        <v>749</v>
      </c>
      <c r="B358" s="509" t="str">
        <f t="shared" si="6"/>
        <v>Ar pagal priemonę finansuojami projektai, skirti jaunimui?</v>
      </c>
      <c r="C358" s="672" t="str">
        <f>'10'!H51</f>
        <v>Taip</v>
      </c>
    </row>
    <row r="359" spans="1:3" ht="57.6" x14ac:dyDescent="0.3">
      <c r="A359" s="2" t="s">
        <v>750</v>
      </c>
      <c r="B359" s="509" t="str">
        <f t="shared" si="6"/>
        <v>Pasirinkimo pagrindimas (jei taip, kaip bus užtikrinta)</v>
      </c>
      <c r="C359" s="677" t="str">
        <f>'10'!H52</f>
        <v xml:space="preserve">Planuojama, kad į projekto įgyvendinimo veiklas įsitrauks 20 fizinių ir juridinių asmenų atstovaujančių skirtingus sektorius VVG teritorijoje iš kurių ne mažiau kaip 2 asmenys atstovaus jaunimą t.y. bus iki 29 metų amžiaus (imtinai). </v>
      </c>
    </row>
    <row r="360" spans="1:3" x14ac:dyDescent="0.3">
      <c r="A360" s="2" t="s">
        <v>751</v>
      </c>
      <c r="B360" s="675" t="str">
        <f t="shared" si="6"/>
        <v>E dalis. Priemonės rezultato rodikliai:</v>
      </c>
      <c r="C360" s="676"/>
    </row>
    <row r="361" spans="1:3" x14ac:dyDescent="0.3">
      <c r="A361" s="2" t="s">
        <v>752</v>
      </c>
      <c r="B361" s="680" t="str">
        <f t="shared" si="6"/>
        <v>SP rezultato rodiklių taikymas priemonei:</v>
      </c>
      <c r="C361" s="676"/>
    </row>
    <row r="362" spans="1:3" x14ac:dyDescent="0.3">
      <c r="A362" s="2" t="s">
        <v>753</v>
      </c>
      <c r="B362" s="681" t="str">
        <f t="shared" si="6"/>
        <v>R.3</v>
      </c>
      <c r="C362" s="687" t="str">
        <f>'10'!H55</f>
        <v>Ne</v>
      </c>
    </row>
    <row r="363" spans="1:3" x14ac:dyDescent="0.3">
      <c r="A363" s="2" t="s">
        <v>754</v>
      </c>
      <c r="B363" s="681" t="str">
        <f t="shared" si="6"/>
        <v>R.37</v>
      </c>
      <c r="C363" s="687" t="str">
        <f>'10'!H56</f>
        <v>Ne</v>
      </c>
    </row>
    <row r="364" spans="1:3" x14ac:dyDescent="0.3">
      <c r="A364" s="2" t="s">
        <v>755</v>
      </c>
      <c r="B364" s="681" t="str">
        <f t="shared" si="6"/>
        <v>R.39</v>
      </c>
      <c r="C364" s="687" t="str">
        <f>'10'!H57</f>
        <v>Ne</v>
      </c>
    </row>
    <row r="365" spans="1:3" x14ac:dyDescent="0.3">
      <c r="A365" s="2" t="s">
        <v>756</v>
      </c>
      <c r="B365" s="681" t="str">
        <f t="shared" si="6"/>
        <v>R.41</v>
      </c>
      <c r="C365" s="687" t="str">
        <f>'10'!H58</f>
        <v>Ne</v>
      </c>
    </row>
    <row r="366" spans="1:3" x14ac:dyDescent="0.3">
      <c r="A366" s="2" t="s">
        <v>757</v>
      </c>
      <c r="B366" s="681" t="str">
        <f t="shared" si="6"/>
        <v>R.42</v>
      </c>
      <c r="C366" s="687" t="str">
        <f>'10'!H59</f>
        <v>Ne</v>
      </c>
    </row>
    <row r="367" spans="1:3" x14ac:dyDescent="0.3">
      <c r="A367" s="2" t="s">
        <v>758</v>
      </c>
      <c r="B367" s="680" t="str">
        <f t="shared" si="6"/>
        <v>VPS rodiklių taikymas priemonei:</v>
      </c>
      <c r="C367" s="688"/>
    </row>
    <row r="368" spans="1:3" x14ac:dyDescent="0.3">
      <c r="A368" s="2" t="s">
        <v>759</v>
      </c>
      <c r="B368" s="681" t="str">
        <f t="shared" si="6"/>
        <v>KAZL-R.1</v>
      </c>
      <c r="C368" s="687" t="str">
        <f>'10'!H61</f>
        <v>Ne</v>
      </c>
    </row>
    <row r="369" spans="1:3" x14ac:dyDescent="0.3">
      <c r="A369" s="2" t="s">
        <v>760</v>
      </c>
      <c r="B369" s="681" t="str">
        <f t="shared" si="6"/>
        <v>KAZL-R.2</v>
      </c>
      <c r="C369" s="687" t="str">
        <f>'10'!H62</f>
        <v>Ne</v>
      </c>
    </row>
    <row r="370" spans="1:3" x14ac:dyDescent="0.3">
      <c r="A370" s="2" t="s">
        <v>761</v>
      </c>
      <c r="B370" s="681" t="str">
        <f t="shared" si="6"/>
        <v>KAZL-R.3</v>
      </c>
      <c r="C370" s="687" t="str">
        <f>'10'!H63</f>
        <v>Ne</v>
      </c>
    </row>
    <row r="371" spans="1:3" x14ac:dyDescent="0.3">
      <c r="A371" s="2" t="s">
        <v>762</v>
      </c>
      <c r="B371" s="681" t="str">
        <f t="shared" si="6"/>
        <v>KAZL-P.4</v>
      </c>
      <c r="C371" s="687" t="str">
        <f>'10'!H64</f>
        <v>Ne</v>
      </c>
    </row>
    <row r="372" spans="1:3" x14ac:dyDescent="0.3">
      <c r="A372" s="2" t="s">
        <v>763</v>
      </c>
      <c r="B372" s="681" t="str">
        <f t="shared" si="6"/>
        <v>KAZL-P.5</v>
      </c>
      <c r="C372" s="687" t="str">
        <f>'10'!H65</f>
        <v>Ne</v>
      </c>
    </row>
    <row r="373" spans="1:3" x14ac:dyDescent="0.3">
      <c r="A373" s="2" t="s">
        <v>764</v>
      </c>
      <c r="B373" s="681" t="str">
        <f t="shared" si="6"/>
        <v>KAZL-P.6</v>
      </c>
      <c r="C373" s="687" t="str">
        <f>'10'!H66</f>
        <v>Ne</v>
      </c>
    </row>
    <row r="374" spans="1:3" x14ac:dyDescent="0.3">
      <c r="A374" s="2" t="s">
        <v>765</v>
      </c>
      <c r="B374" s="681" t="str">
        <f t="shared" si="6"/>
        <v>KAZL-P.7</v>
      </c>
      <c r="C374" s="687" t="str">
        <f>'10'!H67</f>
        <v>Ne</v>
      </c>
    </row>
    <row r="375" spans="1:3" x14ac:dyDescent="0.3">
      <c r="A375" s="2" t="s">
        <v>766</v>
      </c>
      <c r="B375" s="681" t="str">
        <f t="shared" si="6"/>
        <v>KAZL-P.8</v>
      </c>
      <c r="C375" s="687" t="str">
        <f>'10'!H68</f>
        <v>Ne</v>
      </c>
    </row>
    <row r="376" spans="1:3" x14ac:dyDescent="0.3">
      <c r="A376" s="2" t="s">
        <v>767</v>
      </c>
      <c r="B376" s="681" t="str">
        <f t="shared" si="6"/>
        <v>KAZL-P.9</v>
      </c>
      <c r="C376" s="687" t="str">
        <f>'10'!H69</f>
        <v>Ne</v>
      </c>
    </row>
    <row r="377" spans="1:3" x14ac:dyDescent="0.3">
      <c r="A377" s="2" t="s">
        <v>768</v>
      </c>
      <c r="B377" s="683" t="str">
        <f t="shared" si="6"/>
        <v>KAZL-P.10</v>
      </c>
      <c r="C377" s="689" t="str">
        <f>'10'!H70</f>
        <v>Ne</v>
      </c>
    </row>
    <row r="378" spans="1:3" x14ac:dyDescent="0.3">
      <c r="A378" s="2" t="s">
        <v>769</v>
      </c>
      <c r="B378" s="675" t="str">
        <f t="shared" si="6"/>
        <v>F dalis. Pagal priemonę remiamų projektų pobūdis:</v>
      </c>
      <c r="C378" s="676"/>
    </row>
    <row r="379" spans="1:3" x14ac:dyDescent="0.3">
      <c r="A379" s="2" t="s">
        <v>770</v>
      </c>
      <c r="B379" s="671" t="str">
        <f t="shared" ref="B379:B388" si="7">B302</f>
        <v>Remiami pelno projektai</v>
      </c>
      <c r="C379" s="672" t="str">
        <f>'10'!H72</f>
        <v>Ne</v>
      </c>
    </row>
    <row r="380" spans="1:3" ht="57.6" x14ac:dyDescent="0.3">
      <c r="A380" s="2" t="s">
        <v>771</v>
      </c>
      <c r="B380" s="673" t="str">
        <f t="shared" si="7"/>
        <v>Remiami projektai, susiję su žinių perdavimu, įskaitant konsultacijas, mokymą ir keitimąsi žiniomis apie tvarią, ekonominę, socialinę, aplinką ir klimatą tausojančią veiklą (aktualu rodikliui L801)</v>
      </c>
      <c r="C380" s="672" t="str">
        <f>'10'!H73</f>
        <v>Taip</v>
      </c>
    </row>
    <row r="381" spans="1:3" ht="57.6" x14ac:dyDescent="0.3">
      <c r="A381" s="2" t="s">
        <v>772</v>
      </c>
      <c r="B381" s="673" t="str">
        <f t="shared" si="7"/>
        <v>Remiami projektai, susiję su gamintojų organizacijomis, vietinėmis rinkomis, trumpomis tiekimo grandinėmis ir kokybės schemomis, įskaitant paramą investicijoms, rinkodaros veiklą ir kt. (aktualu rodikliui L802)</v>
      </c>
      <c r="C381" s="672" t="str">
        <f>'10'!H74</f>
        <v>Ne</v>
      </c>
    </row>
    <row r="382" spans="1:3" ht="43.2" x14ac:dyDescent="0.3">
      <c r="A382" s="2" t="s">
        <v>773</v>
      </c>
      <c r="B382" s="673" t="str">
        <f t="shared" si="7"/>
        <v>Remiami projektai, susiję su atsinaujinančios energijos gamybos pajėgumais, įskaitant biologinę (aktualu rodikliui L803)</v>
      </c>
      <c r="C382" s="672" t="str">
        <f>'10'!H75</f>
        <v>Ne</v>
      </c>
    </row>
    <row r="383" spans="1:3" ht="43.2" x14ac:dyDescent="0.3">
      <c r="A383" s="2" t="s">
        <v>774</v>
      </c>
      <c r="B383" s="673" t="str">
        <f t="shared" si="7"/>
        <v>Remiami projektai, prisidedantys prie aplinkos tvarumo, klimato kaitos švelninimo bei prisitaikymo prie jos tikslų įgyvendinimo kaimo vietovėse (aktualu rodikliui L804)</v>
      </c>
      <c r="C383" s="672" t="str">
        <f>'10'!H76</f>
        <v>Taip</v>
      </c>
    </row>
    <row r="384" spans="1:3" ht="28.8" x14ac:dyDescent="0.3">
      <c r="A384" s="2" t="s">
        <v>775</v>
      </c>
      <c r="B384" s="673" t="str">
        <f t="shared" si="7"/>
        <v>Remiami projektai, kurie kuria darbo vietas (aktualu rodikliui L805)</v>
      </c>
      <c r="C384" s="672" t="str">
        <f>'10'!H77</f>
        <v>Ne</v>
      </c>
    </row>
    <row r="385" spans="1:3" ht="28.8" x14ac:dyDescent="0.3">
      <c r="A385" s="2" t="s">
        <v>776</v>
      </c>
      <c r="B385" s="673" t="str">
        <f t="shared" si="7"/>
        <v>Remiami kaimo verslų, įskaitant bioekonomiką, projektai (aktualu rodikliui L 806)</v>
      </c>
      <c r="C385" s="672" t="str">
        <f>'10'!H78</f>
        <v>Ne</v>
      </c>
    </row>
    <row r="386" spans="1:3" ht="28.8" x14ac:dyDescent="0.3">
      <c r="A386" s="2" t="s">
        <v>777</v>
      </c>
      <c r="B386" s="673" t="str">
        <f t="shared" si="7"/>
        <v>Remiami projektai, susiję su sumanių kaimų strategijomis (aktualu rodikliui L807)</v>
      </c>
      <c r="C386" s="672" t="str">
        <f>'10'!H79</f>
        <v>Ne</v>
      </c>
    </row>
    <row r="387" spans="1:3" ht="28.8" x14ac:dyDescent="0.3">
      <c r="A387" s="2" t="s">
        <v>778</v>
      </c>
      <c r="B387" s="673" t="str">
        <f t="shared" si="7"/>
        <v>Remiami projektai, gerinantys paslaugų prieinamumą ir infrastruktūrą (aktualu rodikliui L808)</v>
      </c>
      <c r="C387" s="672" t="str">
        <f>'10'!H80</f>
        <v>Ne</v>
      </c>
    </row>
    <row r="388" spans="1:3" ht="28.8" x14ac:dyDescent="0.3">
      <c r="A388" s="2" t="s">
        <v>779</v>
      </c>
      <c r="B388" s="673" t="str">
        <f t="shared" si="7"/>
        <v>Remiami socialinės įtraukties projektai (aktualu rodikliui L809)</v>
      </c>
      <c r="C388" s="672" t="str">
        <f>'10'!H81</f>
        <v>Ne</v>
      </c>
    </row>
    <row r="389" spans="1:3" x14ac:dyDescent="0.3">
      <c r="B389" s="649"/>
      <c r="C389" s="685"/>
    </row>
    <row r="390" spans="1:3" x14ac:dyDescent="0.3">
      <c r="A390" s="1"/>
      <c r="B390" s="362"/>
      <c r="C390" s="686" t="str">
        <f>'10'!I6</f>
        <v>6 priemonė</v>
      </c>
    </row>
    <row r="391" spans="1:3" x14ac:dyDescent="0.3">
      <c r="A391" s="2" t="s">
        <v>188</v>
      </c>
      <c r="B391" s="509" t="str">
        <f>B314</f>
        <v>Priemonės pavadinimas</v>
      </c>
      <c r="C391" s="670">
        <f>'10'!I7</f>
        <v>0</v>
      </c>
    </row>
    <row r="392" spans="1:3" x14ac:dyDescent="0.3">
      <c r="A392" s="2" t="s">
        <v>189</v>
      </c>
      <c r="B392" s="671" t="str">
        <f t="shared" ref="B392:B455" si="8">B315</f>
        <v>Priemonės rūšis</v>
      </c>
      <c r="C392" s="670">
        <f>'10'!I8</f>
        <v>0</v>
      </c>
    </row>
    <row r="393" spans="1:3" x14ac:dyDescent="0.3">
      <c r="A393" s="2" t="s">
        <v>190</v>
      </c>
      <c r="B393" s="671" t="str">
        <f t="shared" si="8"/>
        <v>VVG teritorijos poreikių, kuriuos tenkina priemonė, skaičius</v>
      </c>
      <c r="C393" s="670">
        <f>'10'!I9</f>
        <v>0</v>
      </c>
    </row>
    <row r="394" spans="1:3" x14ac:dyDescent="0.3">
      <c r="A394" s="2" t="s">
        <v>191</v>
      </c>
      <c r="B394" s="671" t="str">
        <f t="shared" si="8"/>
        <v>BŽŪP tikslų, kuriuos įgyvendina priemonė, skaičius</v>
      </c>
      <c r="C394" s="670">
        <f>'10'!I10</f>
        <v>0</v>
      </c>
    </row>
    <row r="395" spans="1:3" x14ac:dyDescent="0.3">
      <c r="A395" s="2" t="s">
        <v>192</v>
      </c>
      <c r="B395" s="671" t="str">
        <f t="shared" si="8"/>
        <v>Pagrindinis BŽŪP tikslas, kurį įgyvendina VPS priemonė</v>
      </c>
      <c r="C395" s="672" t="str">
        <f>'10'!I11</f>
        <v>Pasirinkite</v>
      </c>
    </row>
    <row r="396" spans="1:3" ht="28.8" x14ac:dyDescent="0.3">
      <c r="A396" s="2" t="s">
        <v>193</v>
      </c>
      <c r="B396" s="673" t="str">
        <f t="shared" si="8"/>
        <v>Ar priemonė prisideda prie 4 konkretaus BŽŪP tikslo? (tikslas nurodytas 5 lape)</v>
      </c>
      <c r="C396" s="672" t="str">
        <f>'10'!I12</f>
        <v>Ne</v>
      </c>
    </row>
    <row r="397" spans="1:3" ht="28.8" x14ac:dyDescent="0.3">
      <c r="A397" s="2" t="s">
        <v>194</v>
      </c>
      <c r="B397" s="673" t="str">
        <f t="shared" si="8"/>
        <v>Ar priemonė prisideda prie 5 konkretaus BŽŪP tikslo? (tikslas nurodytas 5 lape)</v>
      </c>
      <c r="C397" s="672" t="str">
        <f>'10'!I13</f>
        <v>Ne</v>
      </c>
    </row>
    <row r="398" spans="1:3" ht="28.8" x14ac:dyDescent="0.3">
      <c r="A398" s="2" t="s">
        <v>195</v>
      </c>
      <c r="B398" s="673" t="str">
        <f t="shared" si="8"/>
        <v>Ar priemonė prisideda prie 6 konkretaus BŽŪP tikslo? (tikslas nurodytas 5 lape)</v>
      </c>
      <c r="C398" s="672" t="str">
        <f>'10'!I14</f>
        <v>Ne</v>
      </c>
    </row>
    <row r="399" spans="1:3" ht="28.8" x14ac:dyDescent="0.3">
      <c r="A399" s="2" t="s">
        <v>196</v>
      </c>
      <c r="B399" s="673" t="str">
        <f t="shared" si="8"/>
        <v>Ar priemonė prisideda prie 9 konkretaus BŽŪP tikslo? (tikslas nurodytas 5 lape)</v>
      </c>
      <c r="C399" s="672" t="str">
        <f>'10'!I15</f>
        <v>Ne</v>
      </c>
    </row>
    <row r="400" spans="1:3" x14ac:dyDescent="0.3">
      <c r="A400" s="2" t="s">
        <v>94</v>
      </c>
      <c r="B400" s="675" t="str">
        <f t="shared" si="8"/>
        <v>A dalis. Priemonės intervencijos logika:</v>
      </c>
      <c r="C400" s="676"/>
    </row>
    <row r="401" spans="1:3" ht="43.2" x14ac:dyDescent="0.3">
      <c r="A401" s="2" t="s">
        <v>197</v>
      </c>
      <c r="B401" s="673" t="str">
        <f t="shared" si="8"/>
        <v>Priemonės tikslas, ryšys su pagrindiniu BŽŪP tikslu ir VVG teritorijos poreikiais (problemomis ir (arba) potencialu), ryšys su VPS tema (jei taikoma)</v>
      </c>
      <c r="C401" s="677">
        <f>'10'!I17</f>
        <v>0</v>
      </c>
    </row>
    <row r="402" spans="1:3" x14ac:dyDescent="0.3">
      <c r="A402" s="2" t="s">
        <v>198</v>
      </c>
      <c r="B402" s="671" t="str">
        <f t="shared" si="8"/>
        <v>Pokytis, kurio siekiama VPS priemone</v>
      </c>
      <c r="C402" s="677">
        <f>'10'!I18</f>
        <v>0</v>
      </c>
    </row>
    <row r="403" spans="1:3" ht="28.8" x14ac:dyDescent="0.3">
      <c r="A403" s="2" t="s">
        <v>199</v>
      </c>
      <c r="B403" s="509" t="str">
        <f t="shared" si="8"/>
        <v>Kaip priemonė prisidės prie horizontalaus tikslo d įgyvendinimo? (pildoma, jei taikoma)</v>
      </c>
      <c r="C403" s="677">
        <f>'10'!I19</f>
        <v>0</v>
      </c>
    </row>
    <row r="404" spans="1:3" ht="28.8" x14ac:dyDescent="0.3">
      <c r="A404" s="2" t="s">
        <v>200</v>
      </c>
      <c r="B404" s="509" t="str">
        <f t="shared" si="8"/>
        <v>Kaip priemonė prisidės prie horizontalaus tikslo e įgyvendinimo? (pildoma, jei taikoma)</v>
      </c>
      <c r="C404" s="677">
        <f>'10'!I20</f>
        <v>0</v>
      </c>
    </row>
    <row r="405" spans="1:3" ht="28.8" x14ac:dyDescent="0.3">
      <c r="A405" s="2" t="s">
        <v>201</v>
      </c>
      <c r="B405" s="509" t="str">
        <f t="shared" si="8"/>
        <v>Kaip priemonė prisidės prie horizontalaus tikslo f įgyvendinimo? (pildoma, jei taikoma)</v>
      </c>
      <c r="C405" s="677">
        <f>'10'!I21</f>
        <v>0</v>
      </c>
    </row>
    <row r="406" spans="1:3" ht="28.8" x14ac:dyDescent="0.3">
      <c r="A406" s="2" t="s">
        <v>202</v>
      </c>
      <c r="B406" s="509" t="str">
        <f t="shared" si="8"/>
        <v>Kaip priemonė prisidės prie horizontalaus tikslo i įgyvendinimo? (pildoma, jei taikoma)</v>
      </c>
      <c r="C406" s="677">
        <f>'10'!I22</f>
        <v>0</v>
      </c>
    </row>
    <row r="407" spans="1:3" ht="28.8" x14ac:dyDescent="0.3">
      <c r="A407" s="2" t="s">
        <v>203</v>
      </c>
      <c r="B407" s="675" t="str">
        <f t="shared" si="8"/>
        <v>B dalis. Pareiškėjų ir projektų tinkamumo sąlygos, projektų atrankos principai:</v>
      </c>
      <c r="C407" s="676"/>
    </row>
    <row r="408" spans="1:3" x14ac:dyDescent="0.3">
      <c r="A408" s="2" t="s">
        <v>204</v>
      </c>
      <c r="B408" s="509" t="str">
        <f t="shared" si="8"/>
        <v>Pagal priemonę remiamos veiklos</v>
      </c>
      <c r="C408" s="677">
        <f>'10'!I24</f>
        <v>0</v>
      </c>
    </row>
    <row r="409" spans="1:3" ht="28.8" x14ac:dyDescent="0.3">
      <c r="A409" s="2" t="s">
        <v>205</v>
      </c>
      <c r="B409" s="671" t="str">
        <f t="shared" si="8"/>
        <v>Tinkami pareiškėjai ir partneriai (jei taikomas reikalavimas projektus įgyvendinti su partneriais)</v>
      </c>
      <c r="C409" s="677">
        <f>'10'!I25</f>
        <v>0</v>
      </c>
    </row>
    <row r="410" spans="1:3" ht="28.8" x14ac:dyDescent="0.3">
      <c r="A410" s="2" t="s">
        <v>206</v>
      </c>
      <c r="B410" s="671" t="str">
        <f t="shared" si="8"/>
        <v>Priemonės tikslinė grupė (pildoma, jei nesutampa su tinkamais pareiškėjais ir (arba) partneriais)</v>
      </c>
      <c r="C410" s="677">
        <f>'10'!I26</f>
        <v>0</v>
      </c>
    </row>
    <row r="411" spans="1:3" x14ac:dyDescent="0.3">
      <c r="A411" s="2" t="s">
        <v>725</v>
      </c>
      <c r="B411" s="509" t="str">
        <f t="shared" si="8"/>
        <v>Tinkamumo sąlygos pareiškėjams ir projektams</v>
      </c>
      <c r="C411" s="677">
        <f>'10'!I27</f>
        <v>0</v>
      </c>
    </row>
    <row r="412" spans="1:3" x14ac:dyDescent="0.3">
      <c r="A412" s="2" t="s">
        <v>726</v>
      </c>
      <c r="B412" s="673" t="str">
        <f t="shared" si="8"/>
        <v>Projektų atrankos principai</v>
      </c>
      <c r="C412" s="677">
        <f>'10'!I28</f>
        <v>0</v>
      </c>
    </row>
    <row r="413" spans="1:3" x14ac:dyDescent="0.3">
      <c r="A413" s="2" t="s">
        <v>727</v>
      </c>
      <c r="B413" s="509" t="str">
        <f t="shared" si="8"/>
        <v>Planuojamų kvietimų teikti paraiškas skaičius</v>
      </c>
      <c r="C413" s="670">
        <f>'10'!I29</f>
        <v>0</v>
      </c>
    </row>
    <row r="414" spans="1:3" x14ac:dyDescent="0.3">
      <c r="A414" s="2" t="s">
        <v>728</v>
      </c>
      <c r="B414" s="651" t="str">
        <f t="shared" si="8"/>
        <v>C dalis. Paramos dydžiai:</v>
      </c>
      <c r="C414" s="676"/>
    </row>
    <row r="415" spans="1:3" x14ac:dyDescent="0.3">
      <c r="A415" s="2" t="s">
        <v>729</v>
      </c>
      <c r="B415" s="509" t="str">
        <f t="shared" si="8"/>
        <v>Didžiausia paramos suma vietos projektui, Eur</v>
      </c>
      <c r="C415" s="677">
        <f>'10'!I31</f>
        <v>0</v>
      </c>
    </row>
    <row r="416" spans="1:3" x14ac:dyDescent="0.3">
      <c r="A416" s="2" t="s">
        <v>730</v>
      </c>
      <c r="B416" s="509" t="str">
        <f t="shared" si="8"/>
        <v xml:space="preserve">Paramos lyginamoji dalis, proc. </v>
      </c>
      <c r="C416" s="677">
        <f>'10'!I32</f>
        <v>0</v>
      </c>
    </row>
    <row r="417" spans="1:3" x14ac:dyDescent="0.3">
      <c r="A417" s="2" t="s">
        <v>731</v>
      </c>
      <c r="B417" s="509" t="str">
        <f t="shared" si="8"/>
        <v>Planuojama paramos suma priemonei, Eur</v>
      </c>
      <c r="C417" s="678">
        <f>'10'!I33</f>
        <v>0</v>
      </c>
    </row>
    <row r="418" spans="1:3" x14ac:dyDescent="0.3">
      <c r="A418" s="2" t="s">
        <v>732</v>
      </c>
      <c r="B418" s="509" t="str">
        <f t="shared" si="8"/>
        <v>Planuojama paremti projektų (rodiklis L700)</v>
      </c>
      <c r="C418" s="679">
        <f>'10'!I34</f>
        <v>0</v>
      </c>
    </row>
    <row r="419" spans="1:3" x14ac:dyDescent="0.3">
      <c r="A419" s="2" t="s">
        <v>733</v>
      </c>
      <c r="B419" s="509" t="str">
        <f t="shared" si="8"/>
        <v>Paaiškinimas, kaip nustatyta rodiklio L700 reikšmė</v>
      </c>
      <c r="C419" s="677">
        <f>'10'!I35</f>
        <v>0</v>
      </c>
    </row>
    <row r="420" spans="1:3" ht="28.8" x14ac:dyDescent="0.3">
      <c r="A420" s="2" t="s">
        <v>734</v>
      </c>
      <c r="B420" s="651" t="str">
        <f t="shared" si="8"/>
        <v>D dalis. Priemonės indėlis į ES ir nacionalinių horizontaliųjų principų įgyvendinimą:</v>
      </c>
      <c r="C420" s="676"/>
    </row>
    <row r="421" spans="1:3" x14ac:dyDescent="0.3">
      <c r="A421" s="2" t="s">
        <v>735</v>
      </c>
      <c r="B421" s="680" t="str">
        <f t="shared" si="8"/>
        <v>Subregioninės vietovės principas:</v>
      </c>
      <c r="C421" s="676"/>
    </row>
    <row r="422" spans="1:3" ht="28.8" x14ac:dyDescent="0.3">
      <c r="A422" s="2" t="s">
        <v>736</v>
      </c>
      <c r="B422" s="509" t="str">
        <f t="shared" si="8"/>
        <v>Ar siekiama, kad pagal priemonę finansuojami projektai apimtų visas VVG teritorijos seniūnijas?</v>
      </c>
      <c r="C422" s="672" t="str">
        <f>'10'!I38</f>
        <v>Ne</v>
      </c>
    </row>
    <row r="423" spans="1:3" x14ac:dyDescent="0.3">
      <c r="A423" s="2" t="s">
        <v>737</v>
      </c>
      <c r="B423" s="509" t="str">
        <f t="shared" si="8"/>
        <v>Pasirinkimo pagrindimas</v>
      </c>
      <c r="C423" s="677">
        <f>'10'!I39</f>
        <v>0</v>
      </c>
    </row>
    <row r="424" spans="1:3" x14ac:dyDescent="0.3">
      <c r="A424" s="2" t="s">
        <v>738</v>
      </c>
      <c r="B424" s="680" t="str">
        <f t="shared" si="8"/>
        <v>Partnerystės principas:</v>
      </c>
      <c r="C424" s="676"/>
    </row>
    <row r="425" spans="1:3" ht="28.8" x14ac:dyDescent="0.3">
      <c r="A425" s="2" t="s">
        <v>739</v>
      </c>
      <c r="B425" s="509" t="str">
        <f t="shared" si="8"/>
        <v>Ar siekiama, kad pagal priemonę finansuojami projektai būtų vykdomi su partneriais?</v>
      </c>
      <c r="C425" s="672" t="str">
        <f>'10'!I41</f>
        <v>Ne</v>
      </c>
    </row>
    <row r="426" spans="1:3" x14ac:dyDescent="0.3">
      <c r="A426" s="2" t="s">
        <v>740</v>
      </c>
      <c r="B426" s="509" t="str">
        <f t="shared" si="8"/>
        <v>Pasirinkimo pagrindimas</v>
      </c>
      <c r="C426" s="677">
        <f>'10'!I42</f>
        <v>0</v>
      </c>
    </row>
    <row r="427" spans="1:3" x14ac:dyDescent="0.3">
      <c r="A427" s="2" t="s">
        <v>741</v>
      </c>
      <c r="B427" s="680" t="str">
        <f t="shared" si="8"/>
        <v>Inovacijų principas:</v>
      </c>
      <c r="C427" s="676"/>
    </row>
    <row r="428" spans="1:3" ht="28.8" x14ac:dyDescent="0.3">
      <c r="A428" s="2" t="s">
        <v>742</v>
      </c>
      <c r="B428" s="509" t="str">
        <f t="shared" si="8"/>
        <v>Ar siekiama, kad pagal priemonę finansuojami projektai būtų skirti inovacijoms vietos lygiu diegti?</v>
      </c>
      <c r="C428" s="672" t="str">
        <f>'10'!I44</f>
        <v>Ne</v>
      </c>
    </row>
    <row r="429" spans="1:3" x14ac:dyDescent="0.3">
      <c r="A429" s="2" t="s">
        <v>743</v>
      </c>
      <c r="B429" s="509" t="str">
        <f t="shared" si="8"/>
        <v>Pasirinkimo pagrindimas</v>
      </c>
      <c r="C429" s="677">
        <f>'10'!I45</f>
        <v>0</v>
      </c>
    </row>
    <row r="430" spans="1:3" ht="28.8" x14ac:dyDescent="0.3">
      <c r="A430" s="2" t="s">
        <v>744</v>
      </c>
      <c r="B430" s="509" t="str">
        <f t="shared" si="8"/>
        <v>Planuojama paremti projektų, skirtų inovacijoms vietos lygiu diegti (rodiklis L710)</v>
      </c>
      <c r="C430" s="679">
        <f>'10'!I46</f>
        <v>0</v>
      </c>
    </row>
    <row r="431" spans="1:3" x14ac:dyDescent="0.3">
      <c r="A431" s="2" t="s">
        <v>745</v>
      </c>
      <c r="B431" s="680" t="str">
        <f t="shared" si="8"/>
        <v>Lyčių lygybė ir nediskriminavimas:</v>
      </c>
      <c r="C431" s="676"/>
    </row>
    <row r="432" spans="1:3" ht="28.8" x14ac:dyDescent="0.3">
      <c r="A432" s="2" t="s">
        <v>746</v>
      </c>
      <c r="B432" s="509" t="str">
        <f t="shared" si="8"/>
        <v>Ar pagal priemonę finansuojami projektai, skirti lyčių lygybei ir nediskriminavimui?</v>
      </c>
      <c r="C432" s="672" t="str">
        <f>'10'!I48</f>
        <v>Ne</v>
      </c>
    </row>
    <row r="433" spans="1:3" x14ac:dyDescent="0.3">
      <c r="A433" s="2" t="s">
        <v>747</v>
      </c>
      <c r="B433" s="509" t="str">
        <f t="shared" si="8"/>
        <v>Pasirinkimo pagrindimas (jei taip, kaip bus užtikrinta)</v>
      </c>
      <c r="C433" s="677">
        <f>'10'!I49</f>
        <v>0</v>
      </c>
    </row>
    <row r="434" spans="1:3" x14ac:dyDescent="0.3">
      <c r="A434" s="2" t="s">
        <v>748</v>
      </c>
      <c r="B434" s="680" t="str">
        <f t="shared" si="8"/>
        <v>Jaunimas:</v>
      </c>
      <c r="C434" s="676"/>
    </row>
    <row r="435" spans="1:3" x14ac:dyDescent="0.3">
      <c r="A435" s="2" t="s">
        <v>749</v>
      </c>
      <c r="B435" s="509" t="str">
        <f t="shared" si="8"/>
        <v>Ar pagal priemonę finansuojami projektai, skirti jaunimui?</v>
      </c>
      <c r="C435" s="672" t="str">
        <f>'10'!I51</f>
        <v>Ne</v>
      </c>
    </row>
    <row r="436" spans="1:3" x14ac:dyDescent="0.3">
      <c r="A436" s="2" t="s">
        <v>750</v>
      </c>
      <c r="B436" s="509" t="str">
        <f t="shared" si="8"/>
        <v>Pasirinkimo pagrindimas (jei taip, kaip bus užtikrinta)</v>
      </c>
      <c r="C436" s="677">
        <f>'10'!I52</f>
        <v>0</v>
      </c>
    </row>
    <row r="437" spans="1:3" x14ac:dyDescent="0.3">
      <c r="A437" s="2" t="s">
        <v>751</v>
      </c>
      <c r="B437" s="675" t="str">
        <f t="shared" si="8"/>
        <v>E dalis. Priemonės rezultato rodikliai:</v>
      </c>
      <c r="C437" s="676"/>
    </row>
    <row r="438" spans="1:3" x14ac:dyDescent="0.3">
      <c r="A438" s="2" t="s">
        <v>752</v>
      </c>
      <c r="B438" s="680" t="str">
        <f t="shared" si="8"/>
        <v>SP rezultato rodiklių taikymas priemonei:</v>
      </c>
      <c r="C438" s="676"/>
    </row>
    <row r="439" spans="1:3" x14ac:dyDescent="0.3">
      <c r="A439" s="2" t="s">
        <v>753</v>
      </c>
      <c r="B439" s="681" t="str">
        <f t="shared" si="8"/>
        <v>R.3</v>
      </c>
      <c r="C439" s="687" t="str">
        <f>'10'!I55</f>
        <v>Ne</v>
      </c>
    </row>
    <row r="440" spans="1:3" x14ac:dyDescent="0.3">
      <c r="A440" s="2" t="s">
        <v>754</v>
      </c>
      <c r="B440" s="681" t="str">
        <f t="shared" si="8"/>
        <v>R.37</v>
      </c>
      <c r="C440" s="687" t="str">
        <f>'10'!I56</f>
        <v>Ne</v>
      </c>
    </row>
    <row r="441" spans="1:3" x14ac:dyDescent="0.3">
      <c r="A441" s="2" t="s">
        <v>755</v>
      </c>
      <c r="B441" s="681" t="str">
        <f t="shared" si="8"/>
        <v>R.39</v>
      </c>
      <c r="C441" s="687" t="str">
        <f>'10'!I57</f>
        <v>Ne</v>
      </c>
    </row>
    <row r="442" spans="1:3" x14ac:dyDescent="0.3">
      <c r="A442" s="2" t="s">
        <v>756</v>
      </c>
      <c r="B442" s="681" t="str">
        <f t="shared" si="8"/>
        <v>R.41</v>
      </c>
      <c r="C442" s="687" t="str">
        <f>'10'!I58</f>
        <v>Ne</v>
      </c>
    </row>
    <row r="443" spans="1:3" x14ac:dyDescent="0.3">
      <c r="A443" s="2" t="s">
        <v>757</v>
      </c>
      <c r="B443" s="681" t="str">
        <f t="shared" si="8"/>
        <v>R.42</v>
      </c>
      <c r="C443" s="687" t="str">
        <f>'10'!I59</f>
        <v>Ne</v>
      </c>
    </row>
    <row r="444" spans="1:3" x14ac:dyDescent="0.3">
      <c r="A444" s="2" t="s">
        <v>758</v>
      </c>
      <c r="B444" s="680" t="str">
        <f t="shared" si="8"/>
        <v>VPS rodiklių taikymas priemonei:</v>
      </c>
      <c r="C444" s="688"/>
    </row>
    <row r="445" spans="1:3" x14ac:dyDescent="0.3">
      <c r="A445" s="2" t="s">
        <v>759</v>
      </c>
      <c r="B445" s="681" t="str">
        <f t="shared" si="8"/>
        <v>KAZL-R.1</v>
      </c>
      <c r="C445" s="687" t="str">
        <f>'10'!I61</f>
        <v>Ne</v>
      </c>
    </row>
    <row r="446" spans="1:3" x14ac:dyDescent="0.3">
      <c r="A446" s="2" t="s">
        <v>760</v>
      </c>
      <c r="B446" s="681" t="str">
        <f t="shared" si="8"/>
        <v>KAZL-R.2</v>
      </c>
      <c r="C446" s="687" t="str">
        <f>'10'!I62</f>
        <v>Ne</v>
      </c>
    </row>
    <row r="447" spans="1:3" x14ac:dyDescent="0.3">
      <c r="A447" s="2" t="s">
        <v>761</v>
      </c>
      <c r="B447" s="681" t="str">
        <f t="shared" si="8"/>
        <v>KAZL-R.3</v>
      </c>
      <c r="C447" s="687" t="str">
        <f>'10'!I63</f>
        <v>Ne</v>
      </c>
    </row>
    <row r="448" spans="1:3" x14ac:dyDescent="0.3">
      <c r="A448" s="2" t="s">
        <v>762</v>
      </c>
      <c r="B448" s="681" t="str">
        <f t="shared" si="8"/>
        <v>KAZL-P.4</v>
      </c>
      <c r="C448" s="687" t="str">
        <f>'10'!I64</f>
        <v>Ne</v>
      </c>
    </row>
    <row r="449" spans="1:3" x14ac:dyDescent="0.3">
      <c r="A449" s="2" t="s">
        <v>763</v>
      </c>
      <c r="B449" s="681" t="str">
        <f t="shared" si="8"/>
        <v>KAZL-P.5</v>
      </c>
      <c r="C449" s="687" t="str">
        <f>'10'!I65</f>
        <v>Ne</v>
      </c>
    </row>
    <row r="450" spans="1:3" x14ac:dyDescent="0.3">
      <c r="A450" s="2" t="s">
        <v>764</v>
      </c>
      <c r="B450" s="681" t="str">
        <f t="shared" si="8"/>
        <v>KAZL-P.6</v>
      </c>
      <c r="C450" s="687" t="str">
        <f>'10'!I66</f>
        <v>Ne</v>
      </c>
    </row>
    <row r="451" spans="1:3" x14ac:dyDescent="0.3">
      <c r="A451" s="2" t="s">
        <v>765</v>
      </c>
      <c r="B451" s="681" t="str">
        <f t="shared" si="8"/>
        <v>KAZL-P.7</v>
      </c>
      <c r="C451" s="687" t="str">
        <f>'10'!I67</f>
        <v>Ne</v>
      </c>
    </row>
    <row r="452" spans="1:3" x14ac:dyDescent="0.3">
      <c r="A452" s="2" t="s">
        <v>766</v>
      </c>
      <c r="B452" s="681" t="str">
        <f t="shared" si="8"/>
        <v>KAZL-P.8</v>
      </c>
      <c r="C452" s="687" t="str">
        <f>'10'!I68</f>
        <v>Ne</v>
      </c>
    </row>
    <row r="453" spans="1:3" x14ac:dyDescent="0.3">
      <c r="A453" s="2" t="s">
        <v>767</v>
      </c>
      <c r="B453" s="681" t="str">
        <f t="shared" si="8"/>
        <v>KAZL-P.9</v>
      </c>
      <c r="C453" s="687" t="str">
        <f>'10'!I69</f>
        <v>Ne</v>
      </c>
    </row>
    <row r="454" spans="1:3" x14ac:dyDescent="0.3">
      <c r="A454" s="2" t="s">
        <v>768</v>
      </c>
      <c r="B454" s="683" t="str">
        <f t="shared" si="8"/>
        <v>KAZL-P.10</v>
      </c>
      <c r="C454" s="689" t="str">
        <f>'10'!I70</f>
        <v>Ne</v>
      </c>
    </row>
    <row r="455" spans="1:3" x14ac:dyDescent="0.3">
      <c r="A455" s="2" t="s">
        <v>769</v>
      </c>
      <c r="B455" s="675" t="str">
        <f t="shared" si="8"/>
        <v>F dalis. Pagal priemonę remiamų projektų pobūdis:</v>
      </c>
      <c r="C455" s="676"/>
    </row>
    <row r="456" spans="1:3" x14ac:dyDescent="0.3">
      <c r="A456" s="2" t="s">
        <v>770</v>
      </c>
      <c r="B456" s="671" t="str">
        <f t="shared" ref="B456:B465" si="9">B379</f>
        <v>Remiami pelno projektai</v>
      </c>
      <c r="C456" s="672" t="str">
        <f>'10'!I72</f>
        <v>Ne</v>
      </c>
    </row>
    <row r="457" spans="1:3" ht="57.6" x14ac:dyDescent="0.3">
      <c r="A457" s="2" t="s">
        <v>771</v>
      </c>
      <c r="B457" s="673" t="str">
        <f t="shared" si="9"/>
        <v>Remiami projektai, susiję su žinių perdavimu, įskaitant konsultacijas, mokymą ir keitimąsi žiniomis apie tvarią, ekonominę, socialinę, aplinką ir klimatą tausojančią veiklą (aktualu rodikliui L801)</v>
      </c>
      <c r="C457" s="672" t="str">
        <f>'10'!I73</f>
        <v>Ne</v>
      </c>
    </row>
    <row r="458" spans="1:3" ht="57.6" x14ac:dyDescent="0.3">
      <c r="A458" s="2" t="s">
        <v>772</v>
      </c>
      <c r="B458" s="673" t="str">
        <f t="shared" si="9"/>
        <v>Remiami projektai, susiję su gamintojų organizacijomis, vietinėmis rinkomis, trumpomis tiekimo grandinėmis ir kokybės schemomis, įskaitant paramą investicijoms, rinkodaros veiklą ir kt. (aktualu rodikliui L802)</v>
      </c>
      <c r="C458" s="672" t="str">
        <f>'10'!I74</f>
        <v>Ne</v>
      </c>
    </row>
    <row r="459" spans="1:3" ht="43.2" x14ac:dyDescent="0.3">
      <c r="A459" s="2" t="s">
        <v>773</v>
      </c>
      <c r="B459" s="673" t="str">
        <f t="shared" si="9"/>
        <v>Remiami projektai, susiję su atsinaujinančios energijos gamybos pajėgumais, įskaitant biologinę (aktualu rodikliui L803)</v>
      </c>
      <c r="C459" s="672" t="str">
        <f>'10'!I75</f>
        <v>Ne</v>
      </c>
    </row>
    <row r="460" spans="1:3" ht="43.2" x14ac:dyDescent="0.3">
      <c r="A460" s="2" t="s">
        <v>774</v>
      </c>
      <c r="B460" s="673" t="str">
        <f t="shared" si="9"/>
        <v>Remiami projektai, prisidedantys prie aplinkos tvarumo, klimato kaitos švelninimo bei prisitaikymo prie jos tikslų įgyvendinimo kaimo vietovėse (aktualu rodikliui L804)</v>
      </c>
      <c r="C460" s="672" t="str">
        <f>'10'!I76</f>
        <v>Ne</v>
      </c>
    </row>
    <row r="461" spans="1:3" ht="28.8" x14ac:dyDescent="0.3">
      <c r="A461" s="2" t="s">
        <v>775</v>
      </c>
      <c r="B461" s="673" t="str">
        <f t="shared" si="9"/>
        <v>Remiami projektai, kurie kuria darbo vietas (aktualu rodikliui L805)</v>
      </c>
      <c r="C461" s="672" t="str">
        <f>'10'!I77</f>
        <v>Ne</v>
      </c>
    </row>
    <row r="462" spans="1:3" ht="28.8" x14ac:dyDescent="0.3">
      <c r="A462" s="2" t="s">
        <v>776</v>
      </c>
      <c r="B462" s="673" t="str">
        <f t="shared" si="9"/>
        <v>Remiami kaimo verslų, įskaitant bioekonomiką, projektai (aktualu rodikliui L 806)</v>
      </c>
      <c r="C462" s="672" t="str">
        <f>'10'!I78</f>
        <v>Ne</v>
      </c>
    </row>
    <row r="463" spans="1:3" ht="28.8" x14ac:dyDescent="0.3">
      <c r="A463" s="2" t="s">
        <v>777</v>
      </c>
      <c r="B463" s="673" t="str">
        <f t="shared" si="9"/>
        <v>Remiami projektai, susiję su sumanių kaimų strategijomis (aktualu rodikliui L807)</v>
      </c>
      <c r="C463" s="672" t="str">
        <f>'10'!I79</f>
        <v>Ne</v>
      </c>
    </row>
    <row r="464" spans="1:3" ht="28.8" x14ac:dyDescent="0.3">
      <c r="A464" s="2" t="s">
        <v>778</v>
      </c>
      <c r="B464" s="673" t="str">
        <f t="shared" si="9"/>
        <v>Remiami projektai, gerinantys paslaugų prieinamumą ir infrastruktūrą (aktualu rodikliui L808)</v>
      </c>
      <c r="C464" s="672" t="str">
        <f>'10'!I80</f>
        <v>Ne</v>
      </c>
    </row>
    <row r="465" spans="1:3" ht="28.8" x14ac:dyDescent="0.3">
      <c r="A465" s="2" t="s">
        <v>779</v>
      </c>
      <c r="B465" s="673" t="str">
        <f t="shared" si="9"/>
        <v>Remiami socialinės įtraukties projektai (aktualu rodikliui L809)</v>
      </c>
      <c r="C465" s="672" t="str">
        <f>'10'!I81</f>
        <v>Ne</v>
      </c>
    </row>
    <row r="466" spans="1:3" x14ac:dyDescent="0.3">
      <c r="A466" s="2"/>
      <c r="B466" s="649"/>
      <c r="C466" s="685"/>
    </row>
    <row r="467" spans="1:3" x14ac:dyDescent="0.3">
      <c r="A467" s="1"/>
      <c r="B467" s="362"/>
      <c r="C467" s="686" t="str">
        <f>'10'!J6</f>
        <v>7 priemonė</v>
      </c>
    </row>
    <row r="468" spans="1:3" x14ac:dyDescent="0.3">
      <c r="A468" s="2" t="s">
        <v>188</v>
      </c>
      <c r="B468" s="509" t="str">
        <f>B391</f>
        <v>Priemonės pavadinimas</v>
      </c>
      <c r="C468" s="670">
        <f>'10'!J7</f>
        <v>0</v>
      </c>
    </row>
    <row r="469" spans="1:3" x14ac:dyDescent="0.3">
      <c r="A469" s="2" t="s">
        <v>189</v>
      </c>
      <c r="B469" s="671" t="str">
        <f t="shared" ref="B469:B532" si="10">B392</f>
        <v>Priemonės rūšis</v>
      </c>
      <c r="C469" s="670">
        <f>'10'!J8</f>
        <v>0</v>
      </c>
    </row>
    <row r="470" spans="1:3" x14ac:dyDescent="0.3">
      <c r="A470" s="2" t="s">
        <v>190</v>
      </c>
      <c r="B470" s="671" t="str">
        <f t="shared" si="10"/>
        <v>VVG teritorijos poreikių, kuriuos tenkina priemonė, skaičius</v>
      </c>
      <c r="C470" s="670">
        <f>'10'!J9</f>
        <v>0</v>
      </c>
    </row>
    <row r="471" spans="1:3" x14ac:dyDescent="0.3">
      <c r="A471" s="2" t="s">
        <v>191</v>
      </c>
      <c r="B471" s="671" t="str">
        <f t="shared" si="10"/>
        <v>BŽŪP tikslų, kuriuos įgyvendina priemonė, skaičius</v>
      </c>
      <c r="C471" s="670">
        <f>'10'!J10</f>
        <v>0</v>
      </c>
    </row>
    <row r="472" spans="1:3" x14ac:dyDescent="0.3">
      <c r="A472" s="2" t="s">
        <v>192</v>
      </c>
      <c r="B472" s="671" t="str">
        <f t="shared" si="10"/>
        <v>Pagrindinis BŽŪP tikslas, kurį įgyvendina VPS priemonė</v>
      </c>
      <c r="C472" s="672" t="str">
        <f>'10'!J11</f>
        <v>Pasirinkite</v>
      </c>
    </row>
    <row r="473" spans="1:3" ht="28.8" x14ac:dyDescent="0.3">
      <c r="A473" s="2" t="s">
        <v>193</v>
      </c>
      <c r="B473" s="673" t="str">
        <f t="shared" si="10"/>
        <v>Ar priemonė prisideda prie 4 konkretaus BŽŪP tikslo? (tikslas nurodytas 5 lape)</v>
      </c>
      <c r="C473" s="672" t="str">
        <f>'10'!J12</f>
        <v>Ne</v>
      </c>
    </row>
    <row r="474" spans="1:3" ht="28.8" x14ac:dyDescent="0.3">
      <c r="A474" s="2" t="s">
        <v>194</v>
      </c>
      <c r="B474" s="673" t="str">
        <f t="shared" si="10"/>
        <v>Ar priemonė prisideda prie 5 konkretaus BŽŪP tikslo? (tikslas nurodytas 5 lape)</v>
      </c>
      <c r="C474" s="672" t="str">
        <f>'10'!J13</f>
        <v>Ne</v>
      </c>
    </row>
    <row r="475" spans="1:3" ht="28.8" x14ac:dyDescent="0.3">
      <c r="A475" s="2" t="s">
        <v>195</v>
      </c>
      <c r="B475" s="673" t="str">
        <f t="shared" si="10"/>
        <v>Ar priemonė prisideda prie 6 konkretaus BŽŪP tikslo? (tikslas nurodytas 5 lape)</v>
      </c>
      <c r="C475" s="672" t="str">
        <f>'10'!J14</f>
        <v>Ne</v>
      </c>
    </row>
    <row r="476" spans="1:3" ht="28.8" x14ac:dyDescent="0.3">
      <c r="A476" s="2" t="s">
        <v>196</v>
      </c>
      <c r="B476" s="673" t="str">
        <f t="shared" si="10"/>
        <v>Ar priemonė prisideda prie 9 konkretaus BŽŪP tikslo? (tikslas nurodytas 5 lape)</v>
      </c>
      <c r="C476" s="672" t="str">
        <f>'10'!J15</f>
        <v>Ne</v>
      </c>
    </row>
    <row r="477" spans="1:3" x14ac:dyDescent="0.3">
      <c r="A477" s="2" t="s">
        <v>94</v>
      </c>
      <c r="B477" s="675" t="str">
        <f t="shared" si="10"/>
        <v>A dalis. Priemonės intervencijos logika:</v>
      </c>
      <c r="C477" s="676"/>
    </row>
    <row r="478" spans="1:3" ht="43.2" x14ac:dyDescent="0.3">
      <c r="A478" s="2" t="s">
        <v>197</v>
      </c>
      <c r="B478" s="673" t="str">
        <f t="shared" si="10"/>
        <v>Priemonės tikslas, ryšys su pagrindiniu BŽŪP tikslu ir VVG teritorijos poreikiais (problemomis ir (arba) potencialu), ryšys su VPS tema (jei taikoma)</v>
      </c>
      <c r="C478" s="677">
        <f>'10'!J17</f>
        <v>0</v>
      </c>
    </row>
    <row r="479" spans="1:3" x14ac:dyDescent="0.3">
      <c r="A479" s="2" t="s">
        <v>198</v>
      </c>
      <c r="B479" s="671" t="str">
        <f t="shared" si="10"/>
        <v>Pokytis, kurio siekiama VPS priemone</v>
      </c>
      <c r="C479" s="677">
        <f>'10'!J18</f>
        <v>0</v>
      </c>
    </row>
    <row r="480" spans="1:3" ht="28.8" x14ac:dyDescent="0.3">
      <c r="A480" s="2" t="s">
        <v>199</v>
      </c>
      <c r="B480" s="509" t="str">
        <f t="shared" si="10"/>
        <v>Kaip priemonė prisidės prie horizontalaus tikslo d įgyvendinimo? (pildoma, jei taikoma)</v>
      </c>
      <c r="C480" s="677">
        <f>'10'!J19</f>
        <v>0</v>
      </c>
    </row>
    <row r="481" spans="1:3" ht="28.8" x14ac:dyDescent="0.3">
      <c r="A481" s="2" t="s">
        <v>200</v>
      </c>
      <c r="B481" s="509" t="str">
        <f t="shared" si="10"/>
        <v>Kaip priemonė prisidės prie horizontalaus tikslo e įgyvendinimo? (pildoma, jei taikoma)</v>
      </c>
      <c r="C481" s="677">
        <f>'10'!J20</f>
        <v>0</v>
      </c>
    </row>
    <row r="482" spans="1:3" ht="28.8" x14ac:dyDescent="0.3">
      <c r="A482" s="2" t="s">
        <v>201</v>
      </c>
      <c r="B482" s="509" t="str">
        <f t="shared" si="10"/>
        <v>Kaip priemonė prisidės prie horizontalaus tikslo f įgyvendinimo? (pildoma, jei taikoma)</v>
      </c>
      <c r="C482" s="677">
        <f>'10'!J21</f>
        <v>0</v>
      </c>
    </row>
    <row r="483" spans="1:3" ht="28.8" x14ac:dyDescent="0.3">
      <c r="A483" s="2" t="s">
        <v>202</v>
      </c>
      <c r="B483" s="509" t="str">
        <f t="shared" si="10"/>
        <v>Kaip priemonė prisidės prie horizontalaus tikslo i įgyvendinimo? (pildoma, jei taikoma)</v>
      </c>
      <c r="C483" s="677">
        <f>'10'!J22</f>
        <v>0</v>
      </c>
    </row>
    <row r="484" spans="1:3" ht="28.8" x14ac:dyDescent="0.3">
      <c r="A484" s="2" t="s">
        <v>203</v>
      </c>
      <c r="B484" s="675" t="str">
        <f t="shared" si="10"/>
        <v>B dalis. Pareiškėjų ir projektų tinkamumo sąlygos, projektų atrankos principai:</v>
      </c>
      <c r="C484" s="676"/>
    </row>
    <row r="485" spans="1:3" x14ac:dyDescent="0.3">
      <c r="A485" s="2" t="s">
        <v>204</v>
      </c>
      <c r="B485" s="509" t="str">
        <f t="shared" si="10"/>
        <v>Pagal priemonę remiamos veiklos</v>
      </c>
      <c r="C485" s="677">
        <f>'10'!J24</f>
        <v>0</v>
      </c>
    </row>
    <row r="486" spans="1:3" ht="28.8" x14ac:dyDescent="0.3">
      <c r="A486" s="2" t="s">
        <v>205</v>
      </c>
      <c r="B486" s="671" t="str">
        <f t="shared" si="10"/>
        <v>Tinkami pareiškėjai ir partneriai (jei taikomas reikalavimas projektus įgyvendinti su partneriais)</v>
      </c>
      <c r="C486" s="677">
        <f>'10'!J25</f>
        <v>0</v>
      </c>
    </row>
    <row r="487" spans="1:3" ht="28.8" x14ac:dyDescent="0.3">
      <c r="A487" s="2" t="s">
        <v>206</v>
      </c>
      <c r="B487" s="671" t="str">
        <f t="shared" si="10"/>
        <v>Priemonės tikslinė grupė (pildoma, jei nesutampa su tinkamais pareiškėjais ir (arba) partneriais)</v>
      </c>
      <c r="C487" s="677">
        <f>'10'!J26</f>
        <v>0</v>
      </c>
    </row>
    <row r="488" spans="1:3" x14ac:dyDescent="0.3">
      <c r="A488" s="2" t="s">
        <v>725</v>
      </c>
      <c r="B488" s="509" t="str">
        <f t="shared" si="10"/>
        <v>Tinkamumo sąlygos pareiškėjams ir projektams</v>
      </c>
      <c r="C488" s="677">
        <f>'10'!J27</f>
        <v>0</v>
      </c>
    </row>
    <row r="489" spans="1:3" x14ac:dyDescent="0.3">
      <c r="A489" s="2" t="s">
        <v>726</v>
      </c>
      <c r="B489" s="673" t="str">
        <f t="shared" si="10"/>
        <v>Projektų atrankos principai</v>
      </c>
      <c r="C489" s="677">
        <f>'10'!J28</f>
        <v>0</v>
      </c>
    </row>
    <row r="490" spans="1:3" x14ac:dyDescent="0.3">
      <c r="A490" s="2" t="s">
        <v>727</v>
      </c>
      <c r="B490" s="509" t="str">
        <f t="shared" si="10"/>
        <v>Planuojamų kvietimų teikti paraiškas skaičius</v>
      </c>
      <c r="C490" s="670">
        <f>'10'!J29</f>
        <v>0</v>
      </c>
    </row>
    <row r="491" spans="1:3" x14ac:dyDescent="0.3">
      <c r="A491" s="2" t="s">
        <v>728</v>
      </c>
      <c r="B491" s="651" t="str">
        <f t="shared" si="10"/>
        <v>C dalis. Paramos dydžiai:</v>
      </c>
      <c r="C491" s="676"/>
    </row>
    <row r="492" spans="1:3" x14ac:dyDescent="0.3">
      <c r="A492" s="2" t="s">
        <v>729</v>
      </c>
      <c r="B492" s="509" t="str">
        <f t="shared" si="10"/>
        <v>Didžiausia paramos suma vietos projektui, Eur</v>
      </c>
      <c r="C492" s="677">
        <f>'10'!J31</f>
        <v>0</v>
      </c>
    </row>
    <row r="493" spans="1:3" x14ac:dyDescent="0.3">
      <c r="A493" s="2" t="s">
        <v>730</v>
      </c>
      <c r="B493" s="509" t="str">
        <f t="shared" si="10"/>
        <v xml:space="preserve">Paramos lyginamoji dalis, proc. </v>
      </c>
      <c r="C493" s="677">
        <f>'10'!J32</f>
        <v>0</v>
      </c>
    </row>
    <row r="494" spans="1:3" x14ac:dyDescent="0.3">
      <c r="A494" s="2" t="s">
        <v>731</v>
      </c>
      <c r="B494" s="509" t="str">
        <f t="shared" si="10"/>
        <v>Planuojama paramos suma priemonei, Eur</v>
      </c>
      <c r="C494" s="678">
        <f>'10'!J33</f>
        <v>0</v>
      </c>
    </row>
    <row r="495" spans="1:3" x14ac:dyDescent="0.3">
      <c r="A495" s="2" t="s">
        <v>732</v>
      </c>
      <c r="B495" s="509" t="str">
        <f t="shared" si="10"/>
        <v>Planuojama paremti projektų (rodiklis L700)</v>
      </c>
      <c r="C495" s="679">
        <f>'10'!J34</f>
        <v>0</v>
      </c>
    </row>
    <row r="496" spans="1:3" x14ac:dyDescent="0.3">
      <c r="A496" s="2" t="s">
        <v>733</v>
      </c>
      <c r="B496" s="509" t="str">
        <f t="shared" si="10"/>
        <v>Paaiškinimas, kaip nustatyta rodiklio L700 reikšmė</v>
      </c>
      <c r="C496" s="677">
        <f>'10'!J35</f>
        <v>0</v>
      </c>
    </row>
    <row r="497" spans="1:3" ht="28.8" x14ac:dyDescent="0.3">
      <c r="A497" s="2" t="s">
        <v>734</v>
      </c>
      <c r="B497" s="651" t="str">
        <f t="shared" si="10"/>
        <v>D dalis. Priemonės indėlis į ES ir nacionalinių horizontaliųjų principų įgyvendinimą:</v>
      </c>
      <c r="C497" s="676"/>
    </row>
    <row r="498" spans="1:3" x14ac:dyDescent="0.3">
      <c r="A498" s="2" t="s">
        <v>735</v>
      </c>
      <c r="B498" s="680" t="str">
        <f t="shared" si="10"/>
        <v>Subregioninės vietovės principas:</v>
      </c>
      <c r="C498" s="676"/>
    </row>
    <row r="499" spans="1:3" ht="28.8" x14ac:dyDescent="0.3">
      <c r="A499" s="2" t="s">
        <v>736</v>
      </c>
      <c r="B499" s="509" t="str">
        <f t="shared" si="10"/>
        <v>Ar siekiama, kad pagal priemonę finansuojami projektai apimtų visas VVG teritorijos seniūnijas?</v>
      </c>
      <c r="C499" s="672" t="str">
        <f>'10'!J38</f>
        <v>Ne</v>
      </c>
    </row>
    <row r="500" spans="1:3" x14ac:dyDescent="0.3">
      <c r="A500" s="2" t="s">
        <v>737</v>
      </c>
      <c r="B500" s="509" t="str">
        <f t="shared" si="10"/>
        <v>Pasirinkimo pagrindimas</v>
      </c>
      <c r="C500" s="677">
        <f>'10'!J39</f>
        <v>0</v>
      </c>
    </row>
    <row r="501" spans="1:3" x14ac:dyDescent="0.3">
      <c r="A501" s="2" t="s">
        <v>738</v>
      </c>
      <c r="B501" s="680" t="str">
        <f t="shared" si="10"/>
        <v>Partnerystės principas:</v>
      </c>
      <c r="C501" s="676"/>
    </row>
    <row r="502" spans="1:3" ht="28.8" x14ac:dyDescent="0.3">
      <c r="A502" s="2" t="s">
        <v>739</v>
      </c>
      <c r="B502" s="509" t="str">
        <f t="shared" si="10"/>
        <v>Ar siekiama, kad pagal priemonę finansuojami projektai būtų vykdomi su partneriais?</v>
      </c>
      <c r="C502" s="672" t="str">
        <f>'10'!J41</f>
        <v>Ne</v>
      </c>
    </row>
    <row r="503" spans="1:3" x14ac:dyDescent="0.3">
      <c r="A503" s="2" t="s">
        <v>740</v>
      </c>
      <c r="B503" s="509" t="str">
        <f t="shared" si="10"/>
        <v>Pasirinkimo pagrindimas</v>
      </c>
      <c r="C503" s="677">
        <f>'10'!J42</f>
        <v>0</v>
      </c>
    </row>
    <row r="504" spans="1:3" x14ac:dyDescent="0.3">
      <c r="A504" s="2" t="s">
        <v>741</v>
      </c>
      <c r="B504" s="680" t="str">
        <f t="shared" si="10"/>
        <v>Inovacijų principas:</v>
      </c>
      <c r="C504" s="676"/>
    </row>
    <row r="505" spans="1:3" ht="28.8" x14ac:dyDescent="0.3">
      <c r="A505" s="2" t="s">
        <v>742</v>
      </c>
      <c r="B505" s="509" t="str">
        <f t="shared" si="10"/>
        <v>Ar siekiama, kad pagal priemonę finansuojami projektai būtų skirti inovacijoms vietos lygiu diegti?</v>
      </c>
      <c r="C505" s="672" t="str">
        <f>'10'!J44</f>
        <v>Ne</v>
      </c>
    </row>
    <row r="506" spans="1:3" x14ac:dyDescent="0.3">
      <c r="A506" s="2" t="s">
        <v>743</v>
      </c>
      <c r="B506" s="509" t="str">
        <f t="shared" si="10"/>
        <v>Pasirinkimo pagrindimas</v>
      </c>
      <c r="C506" s="677">
        <f>'10'!J45</f>
        <v>0</v>
      </c>
    </row>
    <row r="507" spans="1:3" ht="28.8" x14ac:dyDescent="0.3">
      <c r="A507" s="2" t="s">
        <v>744</v>
      </c>
      <c r="B507" s="509" t="str">
        <f t="shared" si="10"/>
        <v>Planuojama paremti projektų, skirtų inovacijoms vietos lygiu diegti (rodiklis L710)</v>
      </c>
      <c r="C507" s="679">
        <f>'10'!J46</f>
        <v>0</v>
      </c>
    </row>
    <row r="508" spans="1:3" x14ac:dyDescent="0.3">
      <c r="A508" s="2" t="s">
        <v>745</v>
      </c>
      <c r="B508" s="680" t="str">
        <f t="shared" si="10"/>
        <v>Lyčių lygybė ir nediskriminavimas:</v>
      </c>
      <c r="C508" s="676"/>
    </row>
    <row r="509" spans="1:3" ht="28.8" x14ac:dyDescent="0.3">
      <c r="A509" s="2" t="s">
        <v>746</v>
      </c>
      <c r="B509" s="509" t="str">
        <f t="shared" si="10"/>
        <v>Ar pagal priemonę finansuojami projektai, skirti lyčių lygybei ir nediskriminavimui?</v>
      </c>
      <c r="C509" s="672" t="str">
        <f>'10'!J48</f>
        <v>Ne</v>
      </c>
    </row>
    <row r="510" spans="1:3" x14ac:dyDescent="0.3">
      <c r="A510" s="2" t="s">
        <v>747</v>
      </c>
      <c r="B510" s="509" t="str">
        <f t="shared" si="10"/>
        <v>Pasirinkimo pagrindimas (jei taip, kaip bus užtikrinta)</v>
      </c>
      <c r="C510" s="677">
        <f>'10'!J49</f>
        <v>0</v>
      </c>
    </row>
    <row r="511" spans="1:3" x14ac:dyDescent="0.3">
      <c r="A511" s="2" t="s">
        <v>748</v>
      </c>
      <c r="B511" s="680" t="str">
        <f t="shared" si="10"/>
        <v>Jaunimas:</v>
      </c>
      <c r="C511" s="676"/>
    </row>
    <row r="512" spans="1:3" x14ac:dyDescent="0.3">
      <c r="A512" s="2" t="s">
        <v>749</v>
      </c>
      <c r="B512" s="509" t="str">
        <f t="shared" si="10"/>
        <v>Ar pagal priemonę finansuojami projektai, skirti jaunimui?</v>
      </c>
      <c r="C512" s="672" t="str">
        <f>'10'!J51</f>
        <v>Ne</v>
      </c>
    </row>
    <row r="513" spans="1:3" x14ac:dyDescent="0.3">
      <c r="A513" s="2" t="s">
        <v>750</v>
      </c>
      <c r="B513" s="509" t="str">
        <f t="shared" si="10"/>
        <v>Pasirinkimo pagrindimas (jei taip, kaip bus užtikrinta)</v>
      </c>
      <c r="C513" s="677">
        <f>'10'!J52</f>
        <v>0</v>
      </c>
    </row>
    <row r="514" spans="1:3" x14ac:dyDescent="0.3">
      <c r="A514" s="2" t="s">
        <v>751</v>
      </c>
      <c r="B514" s="675" t="str">
        <f t="shared" si="10"/>
        <v>E dalis. Priemonės rezultato rodikliai:</v>
      </c>
      <c r="C514" s="676"/>
    </row>
    <row r="515" spans="1:3" x14ac:dyDescent="0.3">
      <c r="A515" s="2" t="s">
        <v>752</v>
      </c>
      <c r="B515" s="680" t="str">
        <f t="shared" si="10"/>
        <v>SP rezultato rodiklių taikymas priemonei:</v>
      </c>
      <c r="C515" s="676"/>
    </row>
    <row r="516" spans="1:3" x14ac:dyDescent="0.3">
      <c r="A516" s="2" t="s">
        <v>753</v>
      </c>
      <c r="B516" s="681" t="str">
        <f t="shared" si="10"/>
        <v>R.3</v>
      </c>
      <c r="C516" s="687" t="str">
        <f>'10'!J55</f>
        <v>Ne</v>
      </c>
    </row>
    <row r="517" spans="1:3" x14ac:dyDescent="0.3">
      <c r="A517" s="2" t="s">
        <v>754</v>
      </c>
      <c r="B517" s="681" t="str">
        <f t="shared" si="10"/>
        <v>R.37</v>
      </c>
      <c r="C517" s="687" t="str">
        <f>'10'!J56</f>
        <v>Ne</v>
      </c>
    </row>
    <row r="518" spans="1:3" x14ac:dyDescent="0.3">
      <c r="A518" s="2" t="s">
        <v>755</v>
      </c>
      <c r="B518" s="681" t="str">
        <f t="shared" si="10"/>
        <v>R.39</v>
      </c>
      <c r="C518" s="687" t="str">
        <f>'10'!J57</f>
        <v>Ne</v>
      </c>
    </row>
    <row r="519" spans="1:3" x14ac:dyDescent="0.3">
      <c r="A519" s="2" t="s">
        <v>756</v>
      </c>
      <c r="B519" s="681" t="str">
        <f t="shared" si="10"/>
        <v>R.41</v>
      </c>
      <c r="C519" s="687" t="str">
        <f>'10'!J58</f>
        <v>Ne</v>
      </c>
    </row>
    <row r="520" spans="1:3" x14ac:dyDescent="0.3">
      <c r="A520" s="2" t="s">
        <v>757</v>
      </c>
      <c r="B520" s="681" t="str">
        <f t="shared" si="10"/>
        <v>R.42</v>
      </c>
      <c r="C520" s="687" t="str">
        <f>'10'!J59</f>
        <v>Ne</v>
      </c>
    </row>
    <row r="521" spans="1:3" x14ac:dyDescent="0.3">
      <c r="A521" s="2" t="s">
        <v>758</v>
      </c>
      <c r="B521" s="680" t="str">
        <f t="shared" si="10"/>
        <v>VPS rodiklių taikymas priemonei:</v>
      </c>
      <c r="C521" s="688"/>
    </row>
    <row r="522" spans="1:3" x14ac:dyDescent="0.3">
      <c r="A522" s="2" t="s">
        <v>759</v>
      </c>
      <c r="B522" s="681" t="str">
        <f t="shared" si="10"/>
        <v>KAZL-R.1</v>
      </c>
      <c r="C522" s="687" t="str">
        <f>'10'!J61</f>
        <v>Ne</v>
      </c>
    </row>
    <row r="523" spans="1:3" x14ac:dyDescent="0.3">
      <c r="A523" s="2" t="s">
        <v>760</v>
      </c>
      <c r="B523" s="681" t="str">
        <f t="shared" si="10"/>
        <v>KAZL-R.2</v>
      </c>
      <c r="C523" s="687" t="str">
        <f>'10'!J62</f>
        <v>Ne</v>
      </c>
    </row>
    <row r="524" spans="1:3" x14ac:dyDescent="0.3">
      <c r="A524" s="2" t="s">
        <v>761</v>
      </c>
      <c r="B524" s="681" t="str">
        <f t="shared" si="10"/>
        <v>KAZL-R.3</v>
      </c>
      <c r="C524" s="687" t="str">
        <f>'10'!J63</f>
        <v>Ne</v>
      </c>
    </row>
    <row r="525" spans="1:3" x14ac:dyDescent="0.3">
      <c r="A525" s="2" t="s">
        <v>762</v>
      </c>
      <c r="B525" s="681" t="str">
        <f t="shared" si="10"/>
        <v>KAZL-P.4</v>
      </c>
      <c r="C525" s="687" t="str">
        <f>'10'!J64</f>
        <v>Ne</v>
      </c>
    </row>
    <row r="526" spans="1:3" x14ac:dyDescent="0.3">
      <c r="A526" s="2" t="s">
        <v>763</v>
      </c>
      <c r="B526" s="681" t="str">
        <f t="shared" si="10"/>
        <v>KAZL-P.5</v>
      </c>
      <c r="C526" s="687" t="str">
        <f>'10'!J65</f>
        <v>Ne</v>
      </c>
    </row>
    <row r="527" spans="1:3" x14ac:dyDescent="0.3">
      <c r="A527" s="2" t="s">
        <v>764</v>
      </c>
      <c r="B527" s="681" t="str">
        <f t="shared" si="10"/>
        <v>KAZL-P.6</v>
      </c>
      <c r="C527" s="687" t="str">
        <f>'10'!J66</f>
        <v>Ne</v>
      </c>
    </row>
    <row r="528" spans="1:3" x14ac:dyDescent="0.3">
      <c r="A528" s="2" t="s">
        <v>765</v>
      </c>
      <c r="B528" s="681" t="str">
        <f t="shared" si="10"/>
        <v>KAZL-P.7</v>
      </c>
      <c r="C528" s="687" t="str">
        <f>'10'!J67</f>
        <v>Ne</v>
      </c>
    </row>
    <row r="529" spans="1:3" x14ac:dyDescent="0.3">
      <c r="A529" s="2" t="s">
        <v>766</v>
      </c>
      <c r="B529" s="681" t="str">
        <f t="shared" si="10"/>
        <v>KAZL-P.8</v>
      </c>
      <c r="C529" s="687" t="str">
        <f>'10'!J68</f>
        <v>Ne</v>
      </c>
    </row>
    <row r="530" spans="1:3" x14ac:dyDescent="0.3">
      <c r="A530" s="2" t="s">
        <v>767</v>
      </c>
      <c r="B530" s="681" t="str">
        <f t="shared" si="10"/>
        <v>KAZL-P.9</v>
      </c>
      <c r="C530" s="687" t="str">
        <f>'10'!J69</f>
        <v>Ne</v>
      </c>
    </row>
    <row r="531" spans="1:3" x14ac:dyDescent="0.3">
      <c r="A531" s="2" t="s">
        <v>768</v>
      </c>
      <c r="B531" s="683" t="str">
        <f t="shared" si="10"/>
        <v>KAZL-P.10</v>
      </c>
      <c r="C531" s="689" t="str">
        <f>'10'!J70</f>
        <v>Ne</v>
      </c>
    </row>
    <row r="532" spans="1:3" x14ac:dyDescent="0.3">
      <c r="A532" s="2" t="s">
        <v>769</v>
      </c>
      <c r="B532" s="675" t="str">
        <f t="shared" si="10"/>
        <v>F dalis. Pagal priemonę remiamų projektų pobūdis:</v>
      </c>
      <c r="C532" s="676"/>
    </row>
    <row r="533" spans="1:3" x14ac:dyDescent="0.3">
      <c r="A533" s="2" t="s">
        <v>770</v>
      </c>
      <c r="B533" s="671" t="str">
        <f t="shared" ref="B533:B542" si="11">B456</f>
        <v>Remiami pelno projektai</v>
      </c>
      <c r="C533" s="672" t="str">
        <f>'10'!J72</f>
        <v>Ne</v>
      </c>
    </row>
    <row r="534" spans="1:3" ht="57.6" x14ac:dyDescent="0.3">
      <c r="A534" s="2" t="s">
        <v>771</v>
      </c>
      <c r="B534" s="673" t="str">
        <f t="shared" si="11"/>
        <v>Remiami projektai, susiję su žinių perdavimu, įskaitant konsultacijas, mokymą ir keitimąsi žiniomis apie tvarią, ekonominę, socialinę, aplinką ir klimatą tausojančią veiklą (aktualu rodikliui L801)</v>
      </c>
      <c r="C534" s="672" t="str">
        <f>'10'!J73</f>
        <v>Ne</v>
      </c>
    </row>
    <row r="535" spans="1:3" ht="57.6" x14ac:dyDescent="0.3">
      <c r="A535" s="2" t="s">
        <v>772</v>
      </c>
      <c r="B535" s="673" t="str">
        <f t="shared" si="11"/>
        <v>Remiami projektai, susiję su gamintojų organizacijomis, vietinėmis rinkomis, trumpomis tiekimo grandinėmis ir kokybės schemomis, įskaitant paramą investicijoms, rinkodaros veiklą ir kt. (aktualu rodikliui L802)</v>
      </c>
      <c r="C535" s="672" t="str">
        <f>'10'!J74</f>
        <v>Ne</v>
      </c>
    </row>
    <row r="536" spans="1:3" ht="43.2" x14ac:dyDescent="0.3">
      <c r="A536" s="2" t="s">
        <v>773</v>
      </c>
      <c r="B536" s="673" t="str">
        <f t="shared" si="11"/>
        <v>Remiami projektai, susiję su atsinaujinančios energijos gamybos pajėgumais, įskaitant biologinę (aktualu rodikliui L803)</v>
      </c>
      <c r="C536" s="672" t="str">
        <f>'10'!J75</f>
        <v>Ne</v>
      </c>
    </row>
    <row r="537" spans="1:3" ht="43.2" x14ac:dyDescent="0.3">
      <c r="A537" s="2" t="s">
        <v>774</v>
      </c>
      <c r="B537" s="673" t="str">
        <f t="shared" si="11"/>
        <v>Remiami projektai, prisidedantys prie aplinkos tvarumo, klimato kaitos švelninimo bei prisitaikymo prie jos tikslų įgyvendinimo kaimo vietovėse (aktualu rodikliui L804)</v>
      </c>
      <c r="C537" s="672" t="str">
        <f>'10'!J76</f>
        <v>Ne</v>
      </c>
    </row>
    <row r="538" spans="1:3" ht="28.8" x14ac:dyDescent="0.3">
      <c r="A538" s="2" t="s">
        <v>775</v>
      </c>
      <c r="B538" s="673" t="str">
        <f t="shared" si="11"/>
        <v>Remiami projektai, kurie kuria darbo vietas (aktualu rodikliui L805)</v>
      </c>
      <c r="C538" s="672" t="str">
        <f>'10'!J77</f>
        <v>Ne</v>
      </c>
    </row>
    <row r="539" spans="1:3" ht="28.8" x14ac:dyDescent="0.3">
      <c r="A539" s="2" t="s">
        <v>776</v>
      </c>
      <c r="B539" s="673" t="str">
        <f t="shared" si="11"/>
        <v>Remiami kaimo verslų, įskaitant bioekonomiką, projektai (aktualu rodikliui L 806)</v>
      </c>
      <c r="C539" s="672" t="str">
        <f>'10'!J78</f>
        <v>Ne</v>
      </c>
    </row>
    <row r="540" spans="1:3" ht="28.8" x14ac:dyDescent="0.3">
      <c r="A540" s="2" t="s">
        <v>777</v>
      </c>
      <c r="B540" s="673" t="str">
        <f t="shared" si="11"/>
        <v>Remiami projektai, susiję su sumanių kaimų strategijomis (aktualu rodikliui L807)</v>
      </c>
      <c r="C540" s="672" t="str">
        <f>'10'!J79</f>
        <v>Ne</v>
      </c>
    </row>
    <row r="541" spans="1:3" ht="28.8" x14ac:dyDescent="0.3">
      <c r="A541" s="2" t="s">
        <v>778</v>
      </c>
      <c r="B541" s="673" t="str">
        <f t="shared" si="11"/>
        <v>Remiami projektai, gerinantys paslaugų prieinamumą ir infrastruktūrą (aktualu rodikliui L808)</v>
      </c>
      <c r="C541" s="672" t="str">
        <f>'10'!J80</f>
        <v>Ne</v>
      </c>
    </row>
    <row r="542" spans="1:3" ht="28.8" x14ac:dyDescent="0.3">
      <c r="A542" s="2" t="s">
        <v>779</v>
      </c>
      <c r="B542" s="673" t="str">
        <f t="shared" si="11"/>
        <v>Remiami socialinės įtraukties projektai (aktualu rodikliui L809)</v>
      </c>
      <c r="C542" s="672" t="str">
        <f>'10'!J81</f>
        <v>Ne</v>
      </c>
    </row>
    <row r="543" spans="1:3" x14ac:dyDescent="0.3">
      <c r="B543" s="649"/>
      <c r="C543" s="685"/>
    </row>
    <row r="544" spans="1:3" x14ac:dyDescent="0.3">
      <c r="A544" s="1"/>
      <c r="B544" s="362"/>
      <c r="C544" s="686" t="str">
        <f>'10'!K6</f>
        <v>8 priemonė</v>
      </c>
    </row>
    <row r="545" spans="1:3" x14ac:dyDescent="0.3">
      <c r="A545" s="2" t="s">
        <v>188</v>
      </c>
      <c r="B545" s="509" t="str">
        <f>B468</f>
        <v>Priemonės pavadinimas</v>
      </c>
      <c r="C545" s="670">
        <f>'10'!K7</f>
        <v>0</v>
      </c>
    </row>
    <row r="546" spans="1:3" x14ac:dyDescent="0.3">
      <c r="A546" s="2" t="s">
        <v>189</v>
      </c>
      <c r="B546" s="671" t="str">
        <f t="shared" ref="B546:B609" si="12">B469</f>
        <v>Priemonės rūšis</v>
      </c>
      <c r="C546" s="670">
        <f>'10'!K8</f>
        <v>0</v>
      </c>
    </row>
    <row r="547" spans="1:3" x14ac:dyDescent="0.3">
      <c r="A547" s="2" t="s">
        <v>190</v>
      </c>
      <c r="B547" s="671" t="str">
        <f t="shared" si="12"/>
        <v>VVG teritorijos poreikių, kuriuos tenkina priemonė, skaičius</v>
      </c>
      <c r="C547" s="670">
        <f>'10'!K9</f>
        <v>0</v>
      </c>
    </row>
    <row r="548" spans="1:3" x14ac:dyDescent="0.3">
      <c r="A548" s="2" t="s">
        <v>191</v>
      </c>
      <c r="B548" s="671" t="str">
        <f t="shared" si="12"/>
        <v>BŽŪP tikslų, kuriuos įgyvendina priemonė, skaičius</v>
      </c>
      <c r="C548" s="670">
        <f>'10'!K10</f>
        <v>0</v>
      </c>
    </row>
    <row r="549" spans="1:3" x14ac:dyDescent="0.3">
      <c r="A549" s="2" t="s">
        <v>192</v>
      </c>
      <c r="B549" s="671" t="str">
        <f t="shared" si="12"/>
        <v>Pagrindinis BŽŪP tikslas, kurį įgyvendina VPS priemonė</v>
      </c>
      <c r="C549" s="672" t="str">
        <f>'10'!K11</f>
        <v>Pasirinkite</v>
      </c>
    </row>
    <row r="550" spans="1:3" ht="28.8" x14ac:dyDescent="0.3">
      <c r="A550" s="2" t="s">
        <v>193</v>
      </c>
      <c r="B550" s="673" t="str">
        <f t="shared" si="12"/>
        <v>Ar priemonė prisideda prie 4 konkretaus BŽŪP tikslo? (tikslas nurodytas 5 lape)</v>
      </c>
      <c r="C550" s="672" t="str">
        <f>'10'!K12</f>
        <v>Ne</v>
      </c>
    </row>
    <row r="551" spans="1:3" ht="28.8" x14ac:dyDescent="0.3">
      <c r="A551" s="2" t="s">
        <v>194</v>
      </c>
      <c r="B551" s="673" t="str">
        <f t="shared" si="12"/>
        <v>Ar priemonė prisideda prie 5 konkretaus BŽŪP tikslo? (tikslas nurodytas 5 lape)</v>
      </c>
      <c r="C551" s="672" t="str">
        <f>'10'!K13</f>
        <v>Ne</v>
      </c>
    </row>
    <row r="552" spans="1:3" ht="28.8" x14ac:dyDescent="0.3">
      <c r="A552" s="2" t="s">
        <v>195</v>
      </c>
      <c r="B552" s="673" t="str">
        <f t="shared" si="12"/>
        <v>Ar priemonė prisideda prie 6 konkretaus BŽŪP tikslo? (tikslas nurodytas 5 lape)</v>
      </c>
      <c r="C552" s="672" t="str">
        <f>'10'!K14</f>
        <v>Ne</v>
      </c>
    </row>
    <row r="553" spans="1:3" ht="28.8" x14ac:dyDescent="0.3">
      <c r="A553" s="2" t="s">
        <v>196</v>
      </c>
      <c r="B553" s="673" t="str">
        <f t="shared" si="12"/>
        <v>Ar priemonė prisideda prie 9 konkretaus BŽŪP tikslo? (tikslas nurodytas 5 lape)</v>
      </c>
      <c r="C553" s="672" t="str">
        <f>'10'!K15</f>
        <v>Ne</v>
      </c>
    </row>
    <row r="554" spans="1:3" x14ac:dyDescent="0.3">
      <c r="A554" s="2" t="s">
        <v>94</v>
      </c>
      <c r="B554" s="675" t="str">
        <f t="shared" si="12"/>
        <v>A dalis. Priemonės intervencijos logika:</v>
      </c>
      <c r="C554" s="676"/>
    </row>
    <row r="555" spans="1:3" ht="43.2" x14ac:dyDescent="0.3">
      <c r="A555" s="2" t="s">
        <v>197</v>
      </c>
      <c r="B555" s="673" t="str">
        <f t="shared" si="12"/>
        <v>Priemonės tikslas, ryšys su pagrindiniu BŽŪP tikslu ir VVG teritorijos poreikiais (problemomis ir (arba) potencialu), ryšys su VPS tema (jei taikoma)</v>
      </c>
      <c r="C555" s="677">
        <f>'10'!K17</f>
        <v>0</v>
      </c>
    </row>
    <row r="556" spans="1:3" x14ac:dyDescent="0.3">
      <c r="A556" s="2" t="s">
        <v>198</v>
      </c>
      <c r="B556" s="671" t="str">
        <f t="shared" si="12"/>
        <v>Pokytis, kurio siekiama VPS priemone</v>
      </c>
      <c r="C556" s="677">
        <f>'10'!K18</f>
        <v>0</v>
      </c>
    </row>
    <row r="557" spans="1:3" ht="28.8" x14ac:dyDescent="0.3">
      <c r="A557" s="2" t="s">
        <v>199</v>
      </c>
      <c r="B557" s="509" t="str">
        <f t="shared" si="12"/>
        <v>Kaip priemonė prisidės prie horizontalaus tikslo d įgyvendinimo? (pildoma, jei taikoma)</v>
      </c>
      <c r="C557" s="677">
        <f>'10'!K19</f>
        <v>0</v>
      </c>
    </row>
    <row r="558" spans="1:3" ht="28.8" x14ac:dyDescent="0.3">
      <c r="A558" s="2" t="s">
        <v>200</v>
      </c>
      <c r="B558" s="509" t="str">
        <f t="shared" si="12"/>
        <v>Kaip priemonė prisidės prie horizontalaus tikslo e įgyvendinimo? (pildoma, jei taikoma)</v>
      </c>
      <c r="C558" s="677">
        <f>'10'!K20</f>
        <v>0</v>
      </c>
    </row>
    <row r="559" spans="1:3" ht="28.8" x14ac:dyDescent="0.3">
      <c r="A559" s="2" t="s">
        <v>201</v>
      </c>
      <c r="B559" s="509" t="str">
        <f t="shared" si="12"/>
        <v>Kaip priemonė prisidės prie horizontalaus tikslo f įgyvendinimo? (pildoma, jei taikoma)</v>
      </c>
      <c r="C559" s="677">
        <f>'10'!K21</f>
        <v>0</v>
      </c>
    </row>
    <row r="560" spans="1:3" ht="28.8" x14ac:dyDescent="0.3">
      <c r="A560" s="2" t="s">
        <v>202</v>
      </c>
      <c r="B560" s="509" t="str">
        <f t="shared" si="12"/>
        <v>Kaip priemonė prisidės prie horizontalaus tikslo i įgyvendinimo? (pildoma, jei taikoma)</v>
      </c>
      <c r="C560" s="677">
        <f>'10'!K22</f>
        <v>0</v>
      </c>
    </row>
    <row r="561" spans="1:3" ht="28.8" x14ac:dyDescent="0.3">
      <c r="A561" s="2" t="s">
        <v>203</v>
      </c>
      <c r="B561" s="675" t="str">
        <f t="shared" si="12"/>
        <v>B dalis. Pareiškėjų ir projektų tinkamumo sąlygos, projektų atrankos principai:</v>
      </c>
      <c r="C561" s="676"/>
    </row>
    <row r="562" spans="1:3" x14ac:dyDescent="0.3">
      <c r="A562" s="2" t="s">
        <v>204</v>
      </c>
      <c r="B562" s="509" t="str">
        <f t="shared" si="12"/>
        <v>Pagal priemonę remiamos veiklos</v>
      </c>
      <c r="C562" s="677">
        <f>'10'!K24</f>
        <v>0</v>
      </c>
    </row>
    <row r="563" spans="1:3" ht="28.8" x14ac:dyDescent="0.3">
      <c r="A563" s="2" t="s">
        <v>205</v>
      </c>
      <c r="B563" s="671" t="str">
        <f t="shared" si="12"/>
        <v>Tinkami pareiškėjai ir partneriai (jei taikomas reikalavimas projektus įgyvendinti su partneriais)</v>
      </c>
      <c r="C563" s="677">
        <f>'10'!K25</f>
        <v>0</v>
      </c>
    </row>
    <row r="564" spans="1:3" ht="28.8" x14ac:dyDescent="0.3">
      <c r="A564" s="2" t="s">
        <v>206</v>
      </c>
      <c r="B564" s="671" t="str">
        <f t="shared" si="12"/>
        <v>Priemonės tikslinė grupė (pildoma, jei nesutampa su tinkamais pareiškėjais ir (arba) partneriais)</v>
      </c>
      <c r="C564" s="677">
        <f>'10'!K26</f>
        <v>0</v>
      </c>
    </row>
    <row r="565" spans="1:3" x14ac:dyDescent="0.3">
      <c r="A565" s="2" t="s">
        <v>725</v>
      </c>
      <c r="B565" s="509" t="str">
        <f t="shared" si="12"/>
        <v>Tinkamumo sąlygos pareiškėjams ir projektams</v>
      </c>
      <c r="C565" s="677">
        <f>'10'!K27</f>
        <v>0</v>
      </c>
    </row>
    <row r="566" spans="1:3" x14ac:dyDescent="0.3">
      <c r="A566" s="2" t="s">
        <v>726</v>
      </c>
      <c r="B566" s="673" t="str">
        <f t="shared" si="12"/>
        <v>Projektų atrankos principai</v>
      </c>
      <c r="C566" s="677">
        <f>'10'!K28</f>
        <v>0</v>
      </c>
    </row>
    <row r="567" spans="1:3" x14ac:dyDescent="0.3">
      <c r="A567" s="2" t="s">
        <v>727</v>
      </c>
      <c r="B567" s="509" t="str">
        <f t="shared" si="12"/>
        <v>Planuojamų kvietimų teikti paraiškas skaičius</v>
      </c>
      <c r="C567" s="670">
        <f>'10'!K29</f>
        <v>0</v>
      </c>
    </row>
    <row r="568" spans="1:3" x14ac:dyDescent="0.3">
      <c r="A568" s="2" t="s">
        <v>728</v>
      </c>
      <c r="B568" s="651" t="str">
        <f t="shared" si="12"/>
        <v>C dalis. Paramos dydžiai:</v>
      </c>
      <c r="C568" s="676"/>
    </row>
    <row r="569" spans="1:3" x14ac:dyDescent="0.3">
      <c r="A569" s="2" t="s">
        <v>729</v>
      </c>
      <c r="B569" s="509" t="str">
        <f t="shared" si="12"/>
        <v>Didžiausia paramos suma vietos projektui, Eur</v>
      </c>
      <c r="C569" s="677">
        <f>'10'!K31</f>
        <v>0</v>
      </c>
    </row>
    <row r="570" spans="1:3" x14ac:dyDescent="0.3">
      <c r="A570" s="2" t="s">
        <v>730</v>
      </c>
      <c r="B570" s="509" t="str">
        <f t="shared" si="12"/>
        <v xml:space="preserve">Paramos lyginamoji dalis, proc. </v>
      </c>
      <c r="C570" s="677">
        <f>'10'!K32</f>
        <v>0</v>
      </c>
    </row>
    <row r="571" spans="1:3" x14ac:dyDescent="0.3">
      <c r="A571" s="2" t="s">
        <v>731</v>
      </c>
      <c r="B571" s="509" t="str">
        <f t="shared" si="12"/>
        <v>Planuojama paramos suma priemonei, Eur</v>
      </c>
      <c r="C571" s="678">
        <f>'10'!K33</f>
        <v>0</v>
      </c>
    </row>
    <row r="572" spans="1:3" x14ac:dyDescent="0.3">
      <c r="A572" s="2" t="s">
        <v>732</v>
      </c>
      <c r="B572" s="509" t="str">
        <f t="shared" si="12"/>
        <v>Planuojama paremti projektų (rodiklis L700)</v>
      </c>
      <c r="C572" s="679">
        <f>'10'!K34</f>
        <v>0</v>
      </c>
    </row>
    <row r="573" spans="1:3" x14ac:dyDescent="0.3">
      <c r="A573" s="2" t="s">
        <v>733</v>
      </c>
      <c r="B573" s="509" t="str">
        <f t="shared" si="12"/>
        <v>Paaiškinimas, kaip nustatyta rodiklio L700 reikšmė</v>
      </c>
      <c r="C573" s="677">
        <f>'10'!K35</f>
        <v>0</v>
      </c>
    </row>
    <row r="574" spans="1:3" ht="28.8" x14ac:dyDescent="0.3">
      <c r="A574" s="2" t="s">
        <v>734</v>
      </c>
      <c r="B574" s="651" t="str">
        <f t="shared" si="12"/>
        <v>D dalis. Priemonės indėlis į ES ir nacionalinių horizontaliųjų principų įgyvendinimą:</v>
      </c>
      <c r="C574" s="676"/>
    </row>
    <row r="575" spans="1:3" x14ac:dyDescent="0.3">
      <c r="A575" s="2" t="s">
        <v>735</v>
      </c>
      <c r="B575" s="680" t="str">
        <f t="shared" si="12"/>
        <v>Subregioninės vietovės principas:</v>
      </c>
      <c r="C575" s="676"/>
    </row>
    <row r="576" spans="1:3" ht="28.8" x14ac:dyDescent="0.3">
      <c r="A576" s="2" t="s">
        <v>736</v>
      </c>
      <c r="B576" s="509" t="str">
        <f t="shared" si="12"/>
        <v>Ar siekiama, kad pagal priemonę finansuojami projektai apimtų visas VVG teritorijos seniūnijas?</v>
      </c>
      <c r="C576" s="672" t="str">
        <f>'10'!K38</f>
        <v>Ne</v>
      </c>
    </row>
    <row r="577" spans="1:3" x14ac:dyDescent="0.3">
      <c r="A577" s="2" t="s">
        <v>737</v>
      </c>
      <c r="B577" s="509" t="str">
        <f t="shared" si="12"/>
        <v>Pasirinkimo pagrindimas</v>
      </c>
      <c r="C577" s="677">
        <f>'10'!K39</f>
        <v>0</v>
      </c>
    </row>
    <row r="578" spans="1:3" x14ac:dyDescent="0.3">
      <c r="A578" s="2" t="s">
        <v>738</v>
      </c>
      <c r="B578" s="680" t="str">
        <f t="shared" si="12"/>
        <v>Partnerystės principas:</v>
      </c>
      <c r="C578" s="676"/>
    </row>
    <row r="579" spans="1:3" ht="28.8" x14ac:dyDescent="0.3">
      <c r="A579" s="2" t="s">
        <v>739</v>
      </c>
      <c r="B579" s="509" t="str">
        <f t="shared" si="12"/>
        <v>Ar siekiama, kad pagal priemonę finansuojami projektai būtų vykdomi su partneriais?</v>
      </c>
      <c r="C579" s="672" t="str">
        <f>'10'!K41</f>
        <v>Ne</v>
      </c>
    </row>
    <row r="580" spans="1:3" x14ac:dyDescent="0.3">
      <c r="A580" s="2" t="s">
        <v>740</v>
      </c>
      <c r="B580" s="509" t="str">
        <f t="shared" si="12"/>
        <v>Pasirinkimo pagrindimas</v>
      </c>
      <c r="C580" s="677">
        <f>'10'!K42</f>
        <v>0</v>
      </c>
    </row>
    <row r="581" spans="1:3" x14ac:dyDescent="0.3">
      <c r="A581" s="2" t="s">
        <v>741</v>
      </c>
      <c r="B581" s="680" t="str">
        <f t="shared" si="12"/>
        <v>Inovacijų principas:</v>
      </c>
      <c r="C581" s="676"/>
    </row>
    <row r="582" spans="1:3" ht="28.8" x14ac:dyDescent="0.3">
      <c r="A582" s="2" t="s">
        <v>742</v>
      </c>
      <c r="B582" s="509" t="str">
        <f t="shared" si="12"/>
        <v>Ar siekiama, kad pagal priemonę finansuojami projektai būtų skirti inovacijoms vietos lygiu diegti?</v>
      </c>
      <c r="C582" s="672" t="str">
        <f>'10'!K44</f>
        <v>Ne</v>
      </c>
    </row>
    <row r="583" spans="1:3" x14ac:dyDescent="0.3">
      <c r="A583" s="2" t="s">
        <v>743</v>
      </c>
      <c r="B583" s="509" t="str">
        <f t="shared" si="12"/>
        <v>Pasirinkimo pagrindimas</v>
      </c>
      <c r="C583" s="677">
        <f>'10'!K45</f>
        <v>0</v>
      </c>
    </row>
    <row r="584" spans="1:3" ht="28.8" x14ac:dyDescent="0.3">
      <c r="A584" s="2" t="s">
        <v>744</v>
      </c>
      <c r="B584" s="509" t="str">
        <f t="shared" si="12"/>
        <v>Planuojama paremti projektų, skirtų inovacijoms vietos lygiu diegti (rodiklis L710)</v>
      </c>
      <c r="C584" s="679">
        <f>'10'!K46</f>
        <v>0</v>
      </c>
    </row>
    <row r="585" spans="1:3" x14ac:dyDescent="0.3">
      <c r="A585" s="2" t="s">
        <v>745</v>
      </c>
      <c r="B585" s="680" t="str">
        <f t="shared" si="12"/>
        <v>Lyčių lygybė ir nediskriminavimas:</v>
      </c>
      <c r="C585" s="676"/>
    </row>
    <row r="586" spans="1:3" ht="28.8" x14ac:dyDescent="0.3">
      <c r="A586" s="2" t="s">
        <v>746</v>
      </c>
      <c r="B586" s="509" t="str">
        <f t="shared" si="12"/>
        <v>Ar pagal priemonę finansuojami projektai, skirti lyčių lygybei ir nediskriminavimui?</v>
      </c>
      <c r="C586" s="672" t="str">
        <f>'10'!K48</f>
        <v>Ne</v>
      </c>
    </row>
    <row r="587" spans="1:3" x14ac:dyDescent="0.3">
      <c r="A587" s="2" t="s">
        <v>747</v>
      </c>
      <c r="B587" s="509" t="str">
        <f t="shared" si="12"/>
        <v>Pasirinkimo pagrindimas (jei taip, kaip bus užtikrinta)</v>
      </c>
      <c r="C587" s="677">
        <f>'10'!K49</f>
        <v>0</v>
      </c>
    </row>
    <row r="588" spans="1:3" x14ac:dyDescent="0.3">
      <c r="A588" s="2" t="s">
        <v>748</v>
      </c>
      <c r="B588" s="680" t="str">
        <f t="shared" si="12"/>
        <v>Jaunimas:</v>
      </c>
      <c r="C588" s="676"/>
    </row>
    <row r="589" spans="1:3" x14ac:dyDescent="0.3">
      <c r="A589" s="2" t="s">
        <v>749</v>
      </c>
      <c r="B589" s="509" t="str">
        <f t="shared" si="12"/>
        <v>Ar pagal priemonę finansuojami projektai, skirti jaunimui?</v>
      </c>
      <c r="C589" s="672" t="str">
        <f>'10'!K51</f>
        <v>Ne</v>
      </c>
    </row>
    <row r="590" spans="1:3" x14ac:dyDescent="0.3">
      <c r="A590" s="2" t="s">
        <v>750</v>
      </c>
      <c r="B590" s="509" t="str">
        <f t="shared" si="12"/>
        <v>Pasirinkimo pagrindimas (jei taip, kaip bus užtikrinta)</v>
      </c>
      <c r="C590" s="677">
        <f>'10'!K52</f>
        <v>0</v>
      </c>
    </row>
    <row r="591" spans="1:3" x14ac:dyDescent="0.3">
      <c r="A591" s="2" t="s">
        <v>751</v>
      </c>
      <c r="B591" s="675" t="str">
        <f t="shared" si="12"/>
        <v>E dalis. Priemonės rezultato rodikliai:</v>
      </c>
      <c r="C591" s="676"/>
    </row>
    <row r="592" spans="1:3" x14ac:dyDescent="0.3">
      <c r="A592" s="2" t="s">
        <v>752</v>
      </c>
      <c r="B592" s="680" t="str">
        <f t="shared" si="12"/>
        <v>SP rezultato rodiklių taikymas priemonei:</v>
      </c>
      <c r="C592" s="676"/>
    </row>
    <row r="593" spans="1:3" x14ac:dyDescent="0.3">
      <c r="A593" s="2" t="s">
        <v>753</v>
      </c>
      <c r="B593" s="681" t="str">
        <f t="shared" si="12"/>
        <v>R.3</v>
      </c>
      <c r="C593" s="687" t="str">
        <f>'10'!K55</f>
        <v>Ne</v>
      </c>
    </row>
    <row r="594" spans="1:3" x14ac:dyDescent="0.3">
      <c r="A594" s="2" t="s">
        <v>754</v>
      </c>
      <c r="B594" s="681" t="str">
        <f t="shared" si="12"/>
        <v>R.37</v>
      </c>
      <c r="C594" s="687" t="str">
        <f>'10'!K56</f>
        <v>Ne</v>
      </c>
    </row>
    <row r="595" spans="1:3" x14ac:dyDescent="0.3">
      <c r="A595" s="2" t="s">
        <v>755</v>
      </c>
      <c r="B595" s="681" t="str">
        <f t="shared" si="12"/>
        <v>R.39</v>
      </c>
      <c r="C595" s="687" t="str">
        <f>'10'!K57</f>
        <v>Ne</v>
      </c>
    </row>
    <row r="596" spans="1:3" x14ac:dyDescent="0.3">
      <c r="A596" s="2" t="s">
        <v>756</v>
      </c>
      <c r="B596" s="681" t="str">
        <f t="shared" si="12"/>
        <v>R.41</v>
      </c>
      <c r="C596" s="687" t="str">
        <f>'10'!K58</f>
        <v>Ne</v>
      </c>
    </row>
    <row r="597" spans="1:3" x14ac:dyDescent="0.3">
      <c r="A597" s="2" t="s">
        <v>757</v>
      </c>
      <c r="B597" s="681" t="str">
        <f t="shared" si="12"/>
        <v>R.42</v>
      </c>
      <c r="C597" s="687" t="str">
        <f>'10'!K59</f>
        <v>Ne</v>
      </c>
    </row>
    <row r="598" spans="1:3" x14ac:dyDescent="0.3">
      <c r="A598" s="2" t="s">
        <v>758</v>
      </c>
      <c r="B598" s="680" t="str">
        <f t="shared" si="12"/>
        <v>VPS rodiklių taikymas priemonei:</v>
      </c>
      <c r="C598" s="688"/>
    </row>
    <row r="599" spans="1:3" x14ac:dyDescent="0.3">
      <c r="A599" s="2" t="s">
        <v>759</v>
      </c>
      <c r="B599" s="681" t="str">
        <f t="shared" si="12"/>
        <v>KAZL-R.1</v>
      </c>
      <c r="C599" s="687" t="str">
        <f>'10'!K61</f>
        <v>Ne</v>
      </c>
    </row>
    <row r="600" spans="1:3" x14ac:dyDescent="0.3">
      <c r="A600" s="2" t="s">
        <v>760</v>
      </c>
      <c r="B600" s="681" t="str">
        <f t="shared" si="12"/>
        <v>KAZL-R.2</v>
      </c>
      <c r="C600" s="687" t="str">
        <f>'10'!K62</f>
        <v>Ne</v>
      </c>
    </row>
    <row r="601" spans="1:3" x14ac:dyDescent="0.3">
      <c r="A601" s="2" t="s">
        <v>761</v>
      </c>
      <c r="B601" s="681" t="str">
        <f t="shared" si="12"/>
        <v>KAZL-R.3</v>
      </c>
      <c r="C601" s="687" t="str">
        <f>'10'!K63</f>
        <v>Ne</v>
      </c>
    </row>
    <row r="602" spans="1:3" x14ac:dyDescent="0.3">
      <c r="A602" s="2" t="s">
        <v>762</v>
      </c>
      <c r="B602" s="681" t="str">
        <f t="shared" si="12"/>
        <v>KAZL-P.4</v>
      </c>
      <c r="C602" s="687" t="str">
        <f>'10'!K64</f>
        <v>Ne</v>
      </c>
    </row>
    <row r="603" spans="1:3" x14ac:dyDescent="0.3">
      <c r="A603" s="2" t="s">
        <v>763</v>
      </c>
      <c r="B603" s="681" t="str">
        <f t="shared" si="12"/>
        <v>KAZL-P.5</v>
      </c>
      <c r="C603" s="687" t="str">
        <f>'10'!K65</f>
        <v>Ne</v>
      </c>
    </row>
    <row r="604" spans="1:3" x14ac:dyDescent="0.3">
      <c r="A604" s="2" t="s">
        <v>764</v>
      </c>
      <c r="B604" s="681" t="str">
        <f t="shared" si="12"/>
        <v>KAZL-P.6</v>
      </c>
      <c r="C604" s="687" t="str">
        <f>'10'!K66</f>
        <v>Ne</v>
      </c>
    </row>
    <row r="605" spans="1:3" x14ac:dyDescent="0.3">
      <c r="A605" s="2" t="s">
        <v>765</v>
      </c>
      <c r="B605" s="681" t="str">
        <f t="shared" si="12"/>
        <v>KAZL-P.7</v>
      </c>
      <c r="C605" s="687" t="str">
        <f>'10'!K67</f>
        <v>Ne</v>
      </c>
    </row>
    <row r="606" spans="1:3" x14ac:dyDescent="0.3">
      <c r="A606" s="2" t="s">
        <v>766</v>
      </c>
      <c r="B606" s="681" t="str">
        <f t="shared" si="12"/>
        <v>KAZL-P.8</v>
      </c>
      <c r="C606" s="687" t="str">
        <f>'10'!K68</f>
        <v>Ne</v>
      </c>
    </row>
    <row r="607" spans="1:3" x14ac:dyDescent="0.3">
      <c r="A607" s="2" t="s">
        <v>767</v>
      </c>
      <c r="B607" s="681" t="str">
        <f t="shared" si="12"/>
        <v>KAZL-P.9</v>
      </c>
      <c r="C607" s="687" t="str">
        <f>'10'!K69</f>
        <v>Ne</v>
      </c>
    </row>
    <row r="608" spans="1:3" x14ac:dyDescent="0.3">
      <c r="A608" s="2" t="s">
        <v>768</v>
      </c>
      <c r="B608" s="683" t="str">
        <f t="shared" si="12"/>
        <v>KAZL-P.10</v>
      </c>
      <c r="C608" s="689" t="str">
        <f>'10'!K70</f>
        <v>Ne</v>
      </c>
    </row>
    <row r="609" spans="1:3" x14ac:dyDescent="0.3">
      <c r="A609" s="2" t="s">
        <v>769</v>
      </c>
      <c r="B609" s="675" t="str">
        <f t="shared" si="12"/>
        <v>F dalis. Pagal priemonę remiamų projektų pobūdis:</v>
      </c>
      <c r="C609" s="676"/>
    </row>
    <row r="610" spans="1:3" x14ac:dyDescent="0.3">
      <c r="A610" s="2" t="s">
        <v>770</v>
      </c>
      <c r="B610" s="671" t="str">
        <f t="shared" ref="B610:B619" si="13">B533</f>
        <v>Remiami pelno projektai</v>
      </c>
      <c r="C610" s="672" t="str">
        <f>'10'!K72</f>
        <v>Ne</v>
      </c>
    </row>
    <row r="611" spans="1:3" ht="57.6" x14ac:dyDescent="0.3">
      <c r="A611" s="2" t="s">
        <v>771</v>
      </c>
      <c r="B611" s="673" t="str">
        <f t="shared" si="13"/>
        <v>Remiami projektai, susiję su žinių perdavimu, įskaitant konsultacijas, mokymą ir keitimąsi žiniomis apie tvarią, ekonominę, socialinę, aplinką ir klimatą tausojančią veiklą (aktualu rodikliui L801)</v>
      </c>
      <c r="C611" s="672" t="str">
        <f>'10'!K73</f>
        <v>Ne</v>
      </c>
    </row>
    <row r="612" spans="1:3" ht="57.6" x14ac:dyDescent="0.3">
      <c r="A612" s="2" t="s">
        <v>772</v>
      </c>
      <c r="B612" s="673" t="str">
        <f t="shared" si="13"/>
        <v>Remiami projektai, susiję su gamintojų organizacijomis, vietinėmis rinkomis, trumpomis tiekimo grandinėmis ir kokybės schemomis, įskaitant paramą investicijoms, rinkodaros veiklą ir kt. (aktualu rodikliui L802)</v>
      </c>
      <c r="C612" s="672" t="str">
        <f>'10'!K74</f>
        <v>Ne</v>
      </c>
    </row>
    <row r="613" spans="1:3" ht="43.2" x14ac:dyDescent="0.3">
      <c r="A613" s="2" t="s">
        <v>773</v>
      </c>
      <c r="B613" s="673" t="str">
        <f t="shared" si="13"/>
        <v>Remiami projektai, susiję su atsinaujinančios energijos gamybos pajėgumais, įskaitant biologinę (aktualu rodikliui L803)</v>
      </c>
      <c r="C613" s="672" t="str">
        <f>'10'!K75</f>
        <v>Ne</v>
      </c>
    </row>
    <row r="614" spans="1:3" ht="43.2" x14ac:dyDescent="0.3">
      <c r="A614" s="2" t="s">
        <v>774</v>
      </c>
      <c r="B614" s="673" t="str">
        <f t="shared" si="13"/>
        <v>Remiami projektai, prisidedantys prie aplinkos tvarumo, klimato kaitos švelninimo bei prisitaikymo prie jos tikslų įgyvendinimo kaimo vietovėse (aktualu rodikliui L804)</v>
      </c>
      <c r="C614" s="672" t="str">
        <f>'10'!K76</f>
        <v>Ne</v>
      </c>
    </row>
    <row r="615" spans="1:3" ht="28.8" x14ac:dyDescent="0.3">
      <c r="A615" s="2" t="s">
        <v>775</v>
      </c>
      <c r="B615" s="673" t="str">
        <f t="shared" si="13"/>
        <v>Remiami projektai, kurie kuria darbo vietas (aktualu rodikliui L805)</v>
      </c>
      <c r="C615" s="672" t="str">
        <f>'10'!K77</f>
        <v>Ne</v>
      </c>
    </row>
    <row r="616" spans="1:3" ht="28.8" x14ac:dyDescent="0.3">
      <c r="A616" s="2" t="s">
        <v>776</v>
      </c>
      <c r="B616" s="673" t="str">
        <f t="shared" si="13"/>
        <v>Remiami kaimo verslų, įskaitant bioekonomiką, projektai (aktualu rodikliui L 806)</v>
      </c>
      <c r="C616" s="672" t="str">
        <f>'10'!K78</f>
        <v>Ne</v>
      </c>
    </row>
    <row r="617" spans="1:3" ht="28.8" x14ac:dyDescent="0.3">
      <c r="A617" s="2" t="s">
        <v>777</v>
      </c>
      <c r="B617" s="673" t="str">
        <f t="shared" si="13"/>
        <v>Remiami projektai, susiję su sumanių kaimų strategijomis (aktualu rodikliui L807)</v>
      </c>
      <c r="C617" s="672" t="str">
        <f>'10'!K79</f>
        <v>Ne</v>
      </c>
    </row>
    <row r="618" spans="1:3" ht="28.8" x14ac:dyDescent="0.3">
      <c r="A618" s="2" t="s">
        <v>778</v>
      </c>
      <c r="B618" s="673" t="str">
        <f t="shared" si="13"/>
        <v>Remiami projektai, gerinantys paslaugų prieinamumą ir infrastruktūrą (aktualu rodikliui L808)</v>
      </c>
      <c r="C618" s="672" t="str">
        <f>'10'!K80</f>
        <v>Ne</v>
      </c>
    </row>
    <row r="619" spans="1:3" ht="28.8" x14ac:dyDescent="0.3">
      <c r="A619" s="2" t="s">
        <v>779</v>
      </c>
      <c r="B619" s="673" t="str">
        <f t="shared" si="13"/>
        <v>Remiami socialinės įtraukties projektai (aktualu rodikliui L809)</v>
      </c>
      <c r="C619" s="672" t="str">
        <f>'10'!K81</f>
        <v>Ne</v>
      </c>
    </row>
    <row r="620" spans="1:3" x14ac:dyDescent="0.3">
      <c r="B620" s="649"/>
      <c r="C620" s="685"/>
    </row>
    <row r="621" spans="1:3" x14ac:dyDescent="0.3">
      <c r="A621" s="1"/>
      <c r="B621" s="362"/>
      <c r="C621" s="686" t="str">
        <f>'10'!L6</f>
        <v>9 priemonė</v>
      </c>
    </row>
    <row r="622" spans="1:3" x14ac:dyDescent="0.3">
      <c r="A622" s="2" t="s">
        <v>188</v>
      </c>
      <c r="B622" s="509" t="str">
        <f>B545</f>
        <v>Priemonės pavadinimas</v>
      </c>
      <c r="C622" s="670">
        <f>'10'!L7</f>
        <v>0</v>
      </c>
    </row>
    <row r="623" spans="1:3" x14ac:dyDescent="0.3">
      <c r="A623" s="2" t="s">
        <v>189</v>
      </c>
      <c r="B623" s="671" t="str">
        <f t="shared" ref="B623:B686" si="14">B546</f>
        <v>Priemonės rūšis</v>
      </c>
      <c r="C623" s="670">
        <f>'10'!L8</f>
        <v>0</v>
      </c>
    </row>
    <row r="624" spans="1:3" x14ac:dyDescent="0.3">
      <c r="A624" s="2" t="s">
        <v>190</v>
      </c>
      <c r="B624" s="671" t="str">
        <f t="shared" si="14"/>
        <v>VVG teritorijos poreikių, kuriuos tenkina priemonė, skaičius</v>
      </c>
      <c r="C624" s="670">
        <f>'10'!L9</f>
        <v>0</v>
      </c>
    </row>
    <row r="625" spans="1:3" x14ac:dyDescent="0.3">
      <c r="A625" s="2" t="s">
        <v>191</v>
      </c>
      <c r="B625" s="671" t="str">
        <f t="shared" si="14"/>
        <v>BŽŪP tikslų, kuriuos įgyvendina priemonė, skaičius</v>
      </c>
      <c r="C625" s="670">
        <f>'10'!L10</f>
        <v>0</v>
      </c>
    </row>
    <row r="626" spans="1:3" x14ac:dyDescent="0.3">
      <c r="A626" s="2" t="s">
        <v>192</v>
      </c>
      <c r="B626" s="671" t="str">
        <f t="shared" si="14"/>
        <v>Pagrindinis BŽŪP tikslas, kurį įgyvendina VPS priemonė</v>
      </c>
      <c r="C626" s="672" t="str">
        <f>'10'!L11</f>
        <v>Pasirinkite</v>
      </c>
    </row>
    <row r="627" spans="1:3" ht="28.8" x14ac:dyDescent="0.3">
      <c r="A627" s="2" t="s">
        <v>193</v>
      </c>
      <c r="B627" s="673" t="str">
        <f t="shared" si="14"/>
        <v>Ar priemonė prisideda prie 4 konkretaus BŽŪP tikslo? (tikslas nurodytas 5 lape)</v>
      </c>
      <c r="C627" s="672" t="str">
        <f>'10'!L12</f>
        <v>Ne</v>
      </c>
    </row>
    <row r="628" spans="1:3" ht="28.8" x14ac:dyDescent="0.3">
      <c r="A628" s="2" t="s">
        <v>194</v>
      </c>
      <c r="B628" s="673" t="str">
        <f t="shared" si="14"/>
        <v>Ar priemonė prisideda prie 5 konkretaus BŽŪP tikslo? (tikslas nurodytas 5 lape)</v>
      </c>
      <c r="C628" s="672" t="str">
        <f>'10'!L13</f>
        <v>Ne</v>
      </c>
    </row>
    <row r="629" spans="1:3" ht="28.8" x14ac:dyDescent="0.3">
      <c r="A629" s="2" t="s">
        <v>195</v>
      </c>
      <c r="B629" s="673" t="str">
        <f t="shared" si="14"/>
        <v>Ar priemonė prisideda prie 6 konkretaus BŽŪP tikslo? (tikslas nurodytas 5 lape)</v>
      </c>
      <c r="C629" s="672" t="str">
        <f>'10'!L14</f>
        <v>Ne</v>
      </c>
    </row>
    <row r="630" spans="1:3" ht="28.8" x14ac:dyDescent="0.3">
      <c r="A630" s="2" t="s">
        <v>196</v>
      </c>
      <c r="B630" s="673" t="str">
        <f t="shared" si="14"/>
        <v>Ar priemonė prisideda prie 9 konkretaus BŽŪP tikslo? (tikslas nurodytas 5 lape)</v>
      </c>
      <c r="C630" s="672" t="str">
        <f>'10'!L15</f>
        <v>Ne</v>
      </c>
    </row>
    <row r="631" spans="1:3" x14ac:dyDescent="0.3">
      <c r="A631" s="2" t="s">
        <v>94</v>
      </c>
      <c r="B631" s="675" t="str">
        <f t="shared" si="14"/>
        <v>A dalis. Priemonės intervencijos logika:</v>
      </c>
      <c r="C631" s="676"/>
    </row>
    <row r="632" spans="1:3" ht="43.2" x14ac:dyDescent="0.3">
      <c r="A632" s="2" t="s">
        <v>197</v>
      </c>
      <c r="B632" s="673" t="str">
        <f t="shared" si="14"/>
        <v>Priemonės tikslas, ryšys su pagrindiniu BŽŪP tikslu ir VVG teritorijos poreikiais (problemomis ir (arba) potencialu), ryšys su VPS tema (jei taikoma)</v>
      </c>
      <c r="C632" s="677">
        <f>'10'!L17</f>
        <v>0</v>
      </c>
    </row>
    <row r="633" spans="1:3" x14ac:dyDescent="0.3">
      <c r="A633" s="2" t="s">
        <v>198</v>
      </c>
      <c r="B633" s="671" t="str">
        <f t="shared" si="14"/>
        <v>Pokytis, kurio siekiama VPS priemone</v>
      </c>
      <c r="C633" s="677">
        <f>'10'!L18</f>
        <v>0</v>
      </c>
    </row>
    <row r="634" spans="1:3" ht="28.8" x14ac:dyDescent="0.3">
      <c r="A634" s="2" t="s">
        <v>199</v>
      </c>
      <c r="B634" s="509" t="str">
        <f t="shared" si="14"/>
        <v>Kaip priemonė prisidės prie horizontalaus tikslo d įgyvendinimo? (pildoma, jei taikoma)</v>
      </c>
      <c r="C634" s="677">
        <f>'10'!L19</f>
        <v>0</v>
      </c>
    </row>
    <row r="635" spans="1:3" ht="28.8" x14ac:dyDescent="0.3">
      <c r="A635" s="2" t="s">
        <v>200</v>
      </c>
      <c r="B635" s="509" t="str">
        <f t="shared" si="14"/>
        <v>Kaip priemonė prisidės prie horizontalaus tikslo e įgyvendinimo? (pildoma, jei taikoma)</v>
      </c>
      <c r="C635" s="677">
        <f>'10'!L20</f>
        <v>0</v>
      </c>
    </row>
    <row r="636" spans="1:3" ht="28.8" x14ac:dyDescent="0.3">
      <c r="A636" s="2" t="s">
        <v>201</v>
      </c>
      <c r="B636" s="509" t="str">
        <f t="shared" si="14"/>
        <v>Kaip priemonė prisidės prie horizontalaus tikslo f įgyvendinimo? (pildoma, jei taikoma)</v>
      </c>
      <c r="C636" s="677">
        <f>'10'!L21</f>
        <v>0</v>
      </c>
    </row>
    <row r="637" spans="1:3" ht="28.8" x14ac:dyDescent="0.3">
      <c r="A637" s="2" t="s">
        <v>202</v>
      </c>
      <c r="B637" s="509" t="str">
        <f t="shared" si="14"/>
        <v>Kaip priemonė prisidės prie horizontalaus tikslo i įgyvendinimo? (pildoma, jei taikoma)</v>
      </c>
      <c r="C637" s="677">
        <f>'10'!L22</f>
        <v>0</v>
      </c>
    </row>
    <row r="638" spans="1:3" ht="28.8" x14ac:dyDescent="0.3">
      <c r="A638" s="2" t="s">
        <v>203</v>
      </c>
      <c r="B638" s="675" t="str">
        <f t="shared" si="14"/>
        <v>B dalis. Pareiškėjų ir projektų tinkamumo sąlygos, projektų atrankos principai:</v>
      </c>
      <c r="C638" s="676"/>
    </row>
    <row r="639" spans="1:3" x14ac:dyDescent="0.3">
      <c r="A639" s="2" t="s">
        <v>204</v>
      </c>
      <c r="B639" s="509" t="str">
        <f t="shared" si="14"/>
        <v>Pagal priemonę remiamos veiklos</v>
      </c>
      <c r="C639" s="677">
        <f>'10'!L24</f>
        <v>0</v>
      </c>
    </row>
    <row r="640" spans="1:3" ht="28.8" x14ac:dyDescent="0.3">
      <c r="A640" s="2" t="s">
        <v>205</v>
      </c>
      <c r="B640" s="671" t="str">
        <f t="shared" si="14"/>
        <v>Tinkami pareiškėjai ir partneriai (jei taikomas reikalavimas projektus įgyvendinti su partneriais)</v>
      </c>
      <c r="C640" s="677">
        <f>'10'!L25</f>
        <v>0</v>
      </c>
    </row>
    <row r="641" spans="1:3" ht="28.8" x14ac:dyDescent="0.3">
      <c r="A641" s="2" t="s">
        <v>206</v>
      </c>
      <c r="B641" s="671" t="str">
        <f t="shared" si="14"/>
        <v>Priemonės tikslinė grupė (pildoma, jei nesutampa su tinkamais pareiškėjais ir (arba) partneriais)</v>
      </c>
      <c r="C641" s="677">
        <f>'10'!L26</f>
        <v>0</v>
      </c>
    </row>
    <row r="642" spans="1:3" x14ac:dyDescent="0.3">
      <c r="A642" s="2" t="s">
        <v>725</v>
      </c>
      <c r="B642" s="509" t="str">
        <f t="shared" si="14"/>
        <v>Tinkamumo sąlygos pareiškėjams ir projektams</v>
      </c>
      <c r="C642" s="677">
        <f>'10'!L27</f>
        <v>0</v>
      </c>
    </row>
    <row r="643" spans="1:3" x14ac:dyDescent="0.3">
      <c r="A643" s="2" t="s">
        <v>726</v>
      </c>
      <c r="B643" s="673" t="str">
        <f t="shared" si="14"/>
        <v>Projektų atrankos principai</v>
      </c>
      <c r="C643" s="677">
        <f>'10'!L28</f>
        <v>0</v>
      </c>
    </row>
    <row r="644" spans="1:3" x14ac:dyDescent="0.3">
      <c r="A644" s="2" t="s">
        <v>727</v>
      </c>
      <c r="B644" s="509" t="str">
        <f t="shared" si="14"/>
        <v>Planuojamų kvietimų teikti paraiškas skaičius</v>
      </c>
      <c r="C644" s="670">
        <f>'10'!L29</f>
        <v>0</v>
      </c>
    </row>
    <row r="645" spans="1:3" x14ac:dyDescent="0.3">
      <c r="A645" s="2" t="s">
        <v>728</v>
      </c>
      <c r="B645" s="651" t="str">
        <f t="shared" si="14"/>
        <v>C dalis. Paramos dydžiai:</v>
      </c>
      <c r="C645" s="676"/>
    </row>
    <row r="646" spans="1:3" x14ac:dyDescent="0.3">
      <c r="A646" s="2" t="s">
        <v>729</v>
      </c>
      <c r="B646" s="509" t="str">
        <f t="shared" si="14"/>
        <v>Didžiausia paramos suma vietos projektui, Eur</v>
      </c>
      <c r="C646" s="677">
        <f>'10'!L31</f>
        <v>0</v>
      </c>
    </row>
    <row r="647" spans="1:3" x14ac:dyDescent="0.3">
      <c r="A647" s="2" t="s">
        <v>730</v>
      </c>
      <c r="B647" s="509" t="str">
        <f t="shared" si="14"/>
        <v xml:space="preserve">Paramos lyginamoji dalis, proc. </v>
      </c>
      <c r="C647" s="677">
        <f>'10'!L32</f>
        <v>0</v>
      </c>
    </row>
    <row r="648" spans="1:3" x14ac:dyDescent="0.3">
      <c r="A648" s="2" t="s">
        <v>731</v>
      </c>
      <c r="B648" s="509" t="str">
        <f t="shared" si="14"/>
        <v>Planuojama paramos suma priemonei, Eur</v>
      </c>
      <c r="C648" s="678">
        <f>'10'!L33</f>
        <v>0</v>
      </c>
    </row>
    <row r="649" spans="1:3" x14ac:dyDescent="0.3">
      <c r="A649" s="2" t="s">
        <v>732</v>
      </c>
      <c r="B649" s="509" t="str">
        <f t="shared" si="14"/>
        <v>Planuojama paremti projektų (rodiklis L700)</v>
      </c>
      <c r="C649" s="679">
        <f>'10'!L34</f>
        <v>0</v>
      </c>
    </row>
    <row r="650" spans="1:3" x14ac:dyDescent="0.3">
      <c r="A650" s="2" t="s">
        <v>733</v>
      </c>
      <c r="B650" s="509" t="str">
        <f t="shared" si="14"/>
        <v>Paaiškinimas, kaip nustatyta rodiklio L700 reikšmė</v>
      </c>
      <c r="C650" s="677">
        <f>'10'!L35</f>
        <v>0</v>
      </c>
    </row>
    <row r="651" spans="1:3" ht="28.8" x14ac:dyDescent="0.3">
      <c r="A651" s="2" t="s">
        <v>734</v>
      </c>
      <c r="B651" s="651" t="str">
        <f t="shared" si="14"/>
        <v>D dalis. Priemonės indėlis į ES ir nacionalinių horizontaliųjų principų įgyvendinimą:</v>
      </c>
      <c r="C651" s="676"/>
    </row>
    <row r="652" spans="1:3" x14ac:dyDescent="0.3">
      <c r="A652" s="2" t="s">
        <v>735</v>
      </c>
      <c r="B652" s="680" t="str">
        <f t="shared" si="14"/>
        <v>Subregioninės vietovės principas:</v>
      </c>
      <c r="C652" s="676"/>
    </row>
    <row r="653" spans="1:3" ht="28.8" x14ac:dyDescent="0.3">
      <c r="A653" s="2" t="s">
        <v>736</v>
      </c>
      <c r="B653" s="509" t="str">
        <f t="shared" si="14"/>
        <v>Ar siekiama, kad pagal priemonę finansuojami projektai apimtų visas VVG teritorijos seniūnijas?</v>
      </c>
      <c r="C653" s="672" t="str">
        <f>'10'!L38</f>
        <v>Ne</v>
      </c>
    </row>
    <row r="654" spans="1:3" x14ac:dyDescent="0.3">
      <c r="A654" s="2" t="s">
        <v>737</v>
      </c>
      <c r="B654" s="509" t="str">
        <f t="shared" si="14"/>
        <v>Pasirinkimo pagrindimas</v>
      </c>
      <c r="C654" s="677">
        <f>'10'!L39</f>
        <v>0</v>
      </c>
    </row>
    <row r="655" spans="1:3" x14ac:dyDescent="0.3">
      <c r="A655" s="2" t="s">
        <v>738</v>
      </c>
      <c r="B655" s="680" t="str">
        <f t="shared" si="14"/>
        <v>Partnerystės principas:</v>
      </c>
      <c r="C655" s="676"/>
    </row>
    <row r="656" spans="1:3" ht="28.8" x14ac:dyDescent="0.3">
      <c r="A656" s="2" t="s">
        <v>739</v>
      </c>
      <c r="B656" s="509" t="str">
        <f t="shared" si="14"/>
        <v>Ar siekiama, kad pagal priemonę finansuojami projektai būtų vykdomi su partneriais?</v>
      </c>
      <c r="C656" s="672" t="str">
        <f>'10'!L41</f>
        <v>Ne</v>
      </c>
    </row>
    <row r="657" spans="1:3" x14ac:dyDescent="0.3">
      <c r="A657" s="2" t="s">
        <v>740</v>
      </c>
      <c r="B657" s="509" t="str">
        <f t="shared" si="14"/>
        <v>Pasirinkimo pagrindimas</v>
      </c>
      <c r="C657" s="677">
        <f>'10'!L42</f>
        <v>0</v>
      </c>
    </row>
    <row r="658" spans="1:3" x14ac:dyDescent="0.3">
      <c r="A658" s="2" t="s">
        <v>741</v>
      </c>
      <c r="B658" s="680" t="str">
        <f t="shared" si="14"/>
        <v>Inovacijų principas:</v>
      </c>
      <c r="C658" s="676"/>
    </row>
    <row r="659" spans="1:3" ht="28.8" x14ac:dyDescent="0.3">
      <c r="A659" s="2" t="s">
        <v>742</v>
      </c>
      <c r="B659" s="509" t="str">
        <f t="shared" si="14"/>
        <v>Ar siekiama, kad pagal priemonę finansuojami projektai būtų skirti inovacijoms vietos lygiu diegti?</v>
      </c>
      <c r="C659" s="672" t="str">
        <f>'10'!L44</f>
        <v>Ne</v>
      </c>
    </row>
    <row r="660" spans="1:3" x14ac:dyDescent="0.3">
      <c r="A660" s="2" t="s">
        <v>743</v>
      </c>
      <c r="B660" s="509" t="str">
        <f t="shared" si="14"/>
        <v>Pasirinkimo pagrindimas</v>
      </c>
      <c r="C660" s="677">
        <f>'10'!L45</f>
        <v>0</v>
      </c>
    </row>
    <row r="661" spans="1:3" ht="28.8" x14ac:dyDescent="0.3">
      <c r="A661" s="2" t="s">
        <v>744</v>
      </c>
      <c r="B661" s="509" t="str">
        <f t="shared" si="14"/>
        <v>Planuojama paremti projektų, skirtų inovacijoms vietos lygiu diegti (rodiklis L710)</v>
      </c>
      <c r="C661" s="679">
        <f>'10'!L46</f>
        <v>0</v>
      </c>
    </row>
    <row r="662" spans="1:3" x14ac:dyDescent="0.3">
      <c r="A662" s="2" t="s">
        <v>745</v>
      </c>
      <c r="B662" s="680" t="str">
        <f t="shared" si="14"/>
        <v>Lyčių lygybė ir nediskriminavimas:</v>
      </c>
      <c r="C662" s="676"/>
    </row>
    <row r="663" spans="1:3" ht="28.8" x14ac:dyDescent="0.3">
      <c r="A663" s="2" t="s">
        <v>746</v>
      </c>
      <c r="B663" s="509" t="str">
        <f t="shared" si="14"/>
        <v>Ar pagal priemonę finansuojami projektai, skirti lyčių lygybei ir nediskriminavimui?</v>
      </c>
      <c r="C663" s="672" t="str">
        <f>'10'!L48</f>
        <v>Ne</v>
      </c>
    </row>
    <row r="664" spans="1:3" x14ac:dyDescent="0.3">
      <c r="A664" s="2" t="s">
        <v>747</v>
      </c>
      <c r="B664" s="509" t="str">
        <f t="shared" si="14"/>
        <v>Pasirinkimo pagrindimas (jei taip, kaip bus užtikrinta)</v>
      </c>
      <c r="C664" s="677">
        <f>'10'!L49</f>
        <v>0</v>
      </c>
    </row>
    <row r="665" spans="1:3" x14ac:dyDescent="0.3">
      <c r="A665" s="2" t="s">
        <v>748</v>
      </c>
      <c r="B665" s="680" t="str">
        <f t="shared" si="14"/>
        <v>Jaunimas:</v>
      </c>
      <c r="C665" s="676"/>
    </row>
    <row r="666" spans="1:3" x14ac:dyDescent="0.3">
      <c r="A666" s="2" t="s">
        <v>749</v>
      </c>
      <c r="B666" s="509" t="str">
        <f t="shared" si="14"/>
        <v>Ar pagal priemonę finansuojami projektai, skirti jaunimui?</v>
      </c>
      <c r="C666" s="672" t="str">
        <f>'10'!L51</f>
        <v>Ne</v>
      </c>
    </row>
    <row r="667" spans="1:3" x14ac:dyDescent="0.3">
      <c r="A667" s="2" t="s">
        <v>750</v>
      </c>
      <c r="B667" s="509" t="str">
        <f t="shared" si="14"/>
        <v>Pasirinkimo pagrindimas (jei taip, kaip bus užtikrinta)</v>
      </c>
      <c r="C667" s="677">
        <f>'10'!L52</f>
        <v>0</v>
      </c>
    </row>
    <row r="668" spans="1:3" x14ac:dyDescent="0.3">
      <c r="A668" s="2" t="s">
        <v>751</v>
      </c>
      <c r="B668" s="675" t="str">
        <f t="shared" si="14"/>
        <v>E dalis. Priemonės rezultato rodikliai:</v>
      </c>
      <c r="C668" s="676"/>
    </row>
    <row r="669" spans="1:3" x14ac:dyDescent="0.3">
      <c r="A669" s="2" t="s">
        <v>752</v>
      </c>
      <c r="B669" s="680" t="str">
        <f t="shared" si="14"/>
        <v>SP rezultato rodiklių taikymas priemonei:</v>
      </c>
      <c r="C669" s="676"/>
    </row>
    <row r="670" spans="1:3" x14ac:dyDescent="0.3">
      <c r="A670" s="2" t="s">
        <v>753</v>
      </c>
      <c r="B670" s="681" t="str">
        <f t="shared" si="14"/>
        <v>R.3</v>
      </c>
      <c r="C670" s="687" t="str">
        <f>'10'!L55</f>
        <v>Ne</v>
      </c>
    </row>
    <row r="671" spans="1:3" x14ac:dyDescent="0.3">
      <c r="A671" s="2" t="s">
        <v>754</v>
      </c>
      <c r="B671" s="681" t="str">
        <f t="shared" si="14"/>
        <v>R.37</v>
      </c>
      <c r="C671" s="687" t="str">
        <f>'10'!L56</f>
        <v>Ne</v>
      </c>
    </row>
    <row r="672" spans="1:3" x14ac:dyDescent="0.3">
      <c r="A672" s="2" t="s">
        <v>755</v>
      </c>
      <c r="B672" s="681" t="str">
        <f t="shared" si="14"/>
        <v>R.39</v>
      </c>
      <c r="C672" s="687" t="str">
        <f>'10'!L57</f>
        <v>Ne</v>
      </c>
    </row>
    <row r="673" spans="1:3" x14ac:dyDescent="0.3">
      <c r="A673" s="2" t="s">
        <v>756</v>
      </c>
      <c r="B673" s="681" t="str">
        <f t="shared" si="14"/>
        <v>R.41</v>
      </c>
      <c r="C673" s="687" t="str">
        <f>'10'!L58</f>
        <v>Ne</v>
      </c>
    </row>
    <row r="674" spans="1:3" x14ac:dyDescent="0.3">
      <c r="A674" s="2" t="s">
        <v>757</v>
      </c>
      <c r="B674" s="681" t="str">
        <f t="shared" si="14"/>
        <v>R.42</v>
      </c>
      <c r="C674" s="687" t="str">
        <f>'10'!L59</f>
        <v>Ne</v>
      </c>
    </row>
    <row r="675" spans="1:3" x14ac:dyDescent="0.3">
      <c r="A675" s="2" t="s">
        <v>758</v>
      </c>
      <c r="B675" s="680" t="str">
        <f t="shared" si="14"/>
        <v>VPS rodiklių taikymas priemonei:</v>
      </c>
      <c r="C675" s="688"/>
    </row>
    <row r="676" spans="1:3" x14ac:dyDescent="0.3">
      <c r="A676" s="2" t="s">
        <v>759</v>
      </c>
      <c r="B676" s="681" t="str">
        <f t="shared" si="14"/>
        <v>KAZL-R.1</v>
      </c>
      <c r="C676" s="687" t="str">
        <f>'10'!L61</f>
        <v>Ne</v>
      </c>
    </row>
    <row r="677" spans="1:3" x14ac:dyDescent="0.3">
      <c r="A677" s="2" t="s">
        <v>760</v>
      </c>
      <c r="B677" s="681" t="str">
        <f t="shared" si="14"/>
        <v>KAZL-R.2</v>
      </c>
      <c r="C677" s="687" t="str">
        <f>'10'!L62</f>
        <v>Ne</v>
      </c>
    </row>
    <row r="678" spans="1:3" x14ac:dyDescent="0.3">
      <c r="A678" s="2" t="s">
        <v>761</v>
      </c>
      <c r="B678" s="681" t="str">
        <f t="shared" si="14"/>
        <v>KAZL-R.3</v>
      </c>
      <c r="C678" s="687" t="str">
        <f>'10'!L63</f>
        <v>Ne</v>
      </c>
    </row>
    <row r="679" spans="1:3" x14ac:dyDescent="0.3">
      <c r="A679" s="2" t="s">
        <v>762</v>
      </c>
      <c r="B679" s="681" t="str">
        <f t="shared" si="14"/>
        <v>KAZL-P.4</v>
      </c>
      <c r="C679" s="687" t="str">
        <f>'10'!L64</f>
        <v>Ne</v>
      </c>
    </row>
    <row r="680" spans="1:3" x14ac:dyDescent="0.3">
      <c r="A680" s="2" t="s">
        <v>763</v>
      </c>
      <c r="B680" s="681" t="str">
        <f t="shared" si="14"/>
        <v>KAZL-P.5</v>
      </c>
      <c r="C680" s="687" t="str">
        <f>'10'!L65</f>
        <v>Ne</v>
      </c>
    </row>
    <row r="681" spans="1:3" x14ac:dyDescent="0.3">
      <c r="A681" s="2" t="s">
        <v>764</v>
      </c>
      <c r="B681" s="681" t="str">
        <f t="shared" si="14"/>
        <v>KAZL-P.6</v>
      </c>
      <c r="C681" s="687" t="str">
        <f>'10'!L66</f>
        <v>Ne</v>
      </c>
    </row>
    <row r="682" spans="1:3" x14ac:dyDescent="0.3">
      <c r="A682" s="2" t="s">
        <v>765</v>
      </c>
      <c r="B682" s="681" t="str">
        <f t="shared" si="14"/>
        <v>KAZL-P.7</v>
      </c>
      <c r="C682" s="687" t="str">
        <f>'10'!L67</f>
        <v>Ne</v>
      </c>
    </row>
    <row r="683" spans="1:3" x14ac:dyDescent="0.3">
      <c r="A683" s="2" t="s">
        <v>766</v>
      </c>
      <c r="B683" s="681" t="str">
        <f t="shared" si="14"/>
        <v>KAZL-P.8</v>
      </c>
      <c r="C683" s="687" t="str">
        <f>'10'!L68</f>
        <v>Ne</v>
      </c>
    </row>
    <row r="684" spans="1:3" x14ac:dyDescent="0.3">
      <c r="A684" s="2" t="s">
        <v>767</v>
      </c>
      <c r="B684" s="681" t="str">
        <f t="shared" si="14"/>
        <v>KAZL-P.9</v>
      </c>
      <c r="C684" s="687" t="str">
        <f>'10'!L69</f>
        <v>Ne</v>
      </c>
    </row>
    <row r="685" spans="1:3" x14ac:dyDescent="0.3">
      <c r="A685" s="2" t="s">
        <v>768</v>
      </c>
      <c r="B685" s="683" t="str">
        <f t="shared" si="14"/>
        <v>KAZL-P.10</v>
      </c>
      <c r="C685" s="689" t="str">
        <f>'10'!L70</f>
        <v>Ne</v>
      </c>
    </row>
    <row r="686" spans="1:3" x14ac:dyDescent="0.3">
      <c r="A686" s="2" t="s">
        <v>769</v>
      </c>
      <c r="B686" s="675" t="str">
        <f t="shared" si="14"/>
        <v>F dalis. Pagal priemonę remiamų projektų pobūdis:</v>
      </c>
      <c r="C686" s="676"/>
    </row>
    <row r="687" spans="1:3" x14ac:dyDescent="0.3">
      <c r="A687" s="2" t="s">
        <v>770</v>
      </c>
      <c r="B687" s="671" t="str">
        <f t="shared" ref="B687:B696" si="15">B610</f>
        <v>Remiami pelno projektai</v>
      </c>
      <c r="C687" s="672" t="str">
        <f>'10'!L72</f>
        <v>Ne</v>
      </c>
    </row>
    <row r="688" spans="1:3" ht="57.6" x14ac:dyDescent="0.3">
      <c r="A688" s="2" t="s">
        <v>771</v>
      </c>
      <c r="B688" s="673" t="str">
        <f t="shared" si="15"/>
        <v>Remiami projektai, susiję su žinių perdavimu, įskaitant konsultacijas, mokymą ir keitimąsi žiniomis apie tvarią, ekonominę, socialinę, aplinką ir klimatą tausojančią veiklą (aktualu rodikliui L801)</v>
      </c>
      <c r="C688" s="672" t="str">
        <f>'10'!L73</f>
        <v>Ne</v>
      </c>
    </row>
    <row r="689" spans="1:3" ht="57.6" x14ac:dyDescent="0.3">
      <c r="A689" s="2" t="s">
        <v>772</v>
      </c>
      <c r="B689" s="673" t="str">
        <f t="shared" si="15"/>
        <v>Remiami projektai, susiję su gamintojų organizacijomis, vietinėmis rinkomis, trumpomis tiekimo grandinėmis ir kokybės schemomis, įskaitant paramą investicijoms, rinkodaros veiklą ir kt. (aktualu rodikliui L802)</v>
      </c>
      <c r="C689" s="672" t="str">
        <f>'10'!L74</f>
        <v>Ne</v>
      </c>
    </row>
    <row r="690" spans="1:3" ht="43.2" x14ac:dyDescent="0.3">
      <c r="A690" s="2" t="s">
        <v>773</v>
      </c>
      <c r="B690" s="673" t="str">
        <f t="shared" si="15"/>
        <v>Remiami projektai, susiję su atsinaujinančios energijos gamybos pajėgumais, įskaitant biologinę (aktualu rodikliui L803)</v>
      </c>
      <c r="C690" s="672" t="str">
        <f>'10'!L75</f>
        <v>Ne</v>
      </c>
    </row>
    <row r="691" spans="1:3" ht="43.2" x14ac:dyDescent="0.3">
      <c r="A691" s="2" t="s">
        <v>774</v>
      </c>
      <c r="B691" s="673" t="str">
        <f t="shared" si="15"/>
        <v>Remiami projektai, prisidedantys prie aplinkos tvarumo, klimato kaitos švelninimo bei prisitaikymo prie jos tikslų įgyvendinimo kaimo vietovėse (aktualu rodikliui L804)</v>
      </c>
      <c r="C691" s="672" t="str">
        <f>'10'!L76</f>
        <v>Ne</v>
      </c>
    </row>
    <row r="692" spans="1:3" ht="28.8" x14ac:dyDescent="0.3">
      <c r="A692" s="2" t="s">
        <v>775</v>
      </c>
      <c r="B692" s="673" t="str">
        <f t="shared" si="15"/>
        <v>Remiami projektai, kurie kuria darbo vietas (aktualu rodikliui L805)</v>
      </c>
      <c r="C692" s="672" t="str">
        <f>'10'!L77</f>
        <v>Ne</v>
      </c>
    </row>
    <row r="693" spans="1:3" ht="28.8" x14ac:dyDescent="0.3">
      <c r="A693" s="2" t="s">
        <v>776</v>
      </c>
      <c r="B693" s="673" t="str">
        <f t="shared" si="15"/>
        <v>Remiami kaimo verslų, įskaitant bioekonomiką, projektai (aktualu rodikliui L 806)</v>
      </c>
      <c r="C693" s="672" t="str">
        <f>'10'!L78</f>
        <v>Ne</v>
      </c>
    </row>
    <row r="694" spans="1:3" ht="28.8" x14ac:dyDescent="0.3">
      <c r="A694" s="2" t="s">
        <v>777</v>
      </c>
      <c r="B694" s="673" t="str">
        <f t="shared" si="15"/>
        <v>Remiami projektai, susiję su sumanių kaimų strategijomis (aktualu rodikliui L807)</v>
      </c>
      <c r="C694" s="672" t="str">
        <f>'10'!L79</f>
        <v>Ne</v>
      </c>
    </row>
    <row r="695" spans="1:3" ht="28.8" x14ac:dyDescent="0.3">
      <c r="A695" s="2" t="s">
        <v>778</v>
      </c>
      <c r="B695" s="673" t="str">
        <f t="shared" si="15"/>
        <v>Remiami projektai, gerinantys paslaugų prieinamumą ir infrastruktūrą (aktualu rodikliui L808)</v>
      </c>
      <c r="C695" s="672" t="str">
        <f>'10'!L80</f>
        <v>Ne</v>
      </c>
    </row>
    <row r="696" spans="1:3" ht="28.8" x14ac:dyDescent="0.3">
      <c r="A696" s="2" t="s">
        <v>779</v>
      </c>
      <c r="B696" s="673" t="str">
        <f t="shared" si="15"/>
        <v>Remiami socialinės įtraukties projektai (aktualu rodikliui L809)</v>
      </c>
      <c r="C696" s="672" t="str">
        <f>'10'!L81</f>
        <v>Ne</v>
      </c>
    </row>
    <row r="697" spans="1:3" x14ac:dyDescent="0.3">
      <c r="B697" s="649"/>
      <c r="C697" s="685"/>
    </row>
    <row r="698" spans="1:3" x14ac:dyDescent="0.3">
      <c r="A698" s="1"/>
      <c r="B698" s="362"/>
      <c r="C698" s="686" t="str">
        <f>'10'!M6</f>
        <v>10 priemonė</v>
      </c>
    </row>
    <row r="699" spans="1:3" x14ac:dyDescent="0.3">
      <c r="A699" s="2" t="s">
        <v>188</v>
      </c>
      <c r="B699" s="509" t="str">
        <f>B622</f>
        <v>Priemonės pavadinimas</v>
      </c>
      <c r="C699" s="670">
        <f>'10'!M7</f>
        <v>0</v>
      </c>
    </row>
    <row r="700" spans="1:3" x14ac:dyDescent="0.3">
      <c r="A700" s="2" t="s">
        <v>189</v>
      </c>
      <c r="B700" s="671" t="str">
        <f t="shared" ref="B700:B763" si="16">B623</f>
        <v>Priemonės rūšis</v>
      </c>
      <c r="C700" s="670">
        <f>'10'!M8</f>
        <v>0</v>
      </c>
    </row>
    <row r="701" spans="1:3" x14ac:dyDescent="0.3">
      <c r="A701" s="2" t="s">
        <v>190</v>
      </c>
      <c r="B701" s="671" t="str">
        <f t="shared" si="16"/>
        <v>VVG teritorijos poreikių, kuriuos tenkina priemonė, skaičius</v>
      </c>
      <c r="C701" s="670">
        <f>'10'!M9</f>
        <v>0</v>
      </c>
    </row>
    <row r="702" spans="1:3" x14ac:dyDescent="0.3">
      <c r="A702" s="2" t="s">
        <v>191</v>
      </c>
      <c r="B702" s="671" t="str">
        <f t="shared" si="16"/>
        <v>BŽŪP tikslų, kuriuos įgyvendina priemonė, skaičius</v>
      </c>
      <c r="C702" s="670">
        <f>'10'!M10</f>
        <v>0</v>
      </c>
    </row>
    <row r="703" spans="1:3" x14ac:dyDescent="0.3">
      <c r="A703" s="2" t="s">
        <v>192</v>
      </c>
      <c r="B703" s="671" t="str">
        <f t="shared" si="16"/>
        <v>Pagrindinis BŽŪP tikslas, kurį įgyvendina VPS priemonė</v>
      </c>
      <c r="C703" s="672" t="str">
        <f>'10'!M11</f>
        <v>Pasirinkite</v>
      </c>
    </row>
    <row r="704" spans="1:3" ht="28.8" x14ac:dyDescent="0.3">
      <c r="A704" s="2" t="s">
        <v>193</v>
      </c>
      <c r="B704" s="673" t="str">
        <f t="shared" si="16"/>
        <v>Ar priemonė prisideda prie 4 konkretaus BŽŪP tikslo? (tikslas nurodytas 5 lape)</v>
      </c>
      <c r="C704" s="672" t="str">
        <f>'10'!M12</f>
        <v>Ne</v>
      </c>
    </row>
    <row r="705" spans="1:3" ht="28.8" x14ac:dyDescent="0.3">
      <c r="A705" s="2" t="s">
        <v>194</v>
      </c>
      <c r="B705" s="673" t="str">
        <f t="shared" si="16"/>
        <v>Ar priemonė prisideda prie 5 konkretaus BŽŪP tikslo? (tikslas nurodytas 5 lape)</v>
      </c>
      <c r="C705" s="672" t="str">
        <f>'10'!M13</f>
        <v>Ne</v>
      </c>
    </row>
    <row r="706" spans="1:3" ht="28.8" x14ac:dyDescent="0.3">
      <c r="A706" s="2" t="s">
        <v>195</v>
      </c>
      <c r="B706" s="673" t="str">
        <f t="shared" si="16"/>
        <v>Ar priemonė prisideda prie 6 konkretaus BŽŪP tikslo? (tikslas nurodytas 5 lape)</v>
      </c>
      <c r="C706" s="672" t="str">
        <f>'10'!M14</f>
        <v>Ne</v>
      </c>
    </row>
    <row r="707" spans="1:3" ht="28.8" x14ac:dyDescent="0.3">
      <c r="A707" s="2" t="s">
        <v>196</v>
      </c>
      <c r="B707" s="673" t="str">
        <f t="shared" si="16"/>
        <v>Ar priemonė prisideda prie 9 konkretaus BŽŪP tikslo? (tikslas nurodytas 5 lape)</v>
      </c>
      <c r="C707" s="672" t="str">
        <f>'10'!M15</f>
        <v>Ne</v>
      </c>
    </row>
    <row r="708" spans="1:3" x14ac:dyDescent="0.3">
      <c r="A708" s="2" t="s">
        <v>94</v>
      </c>
      <c r="B708" s="675" t="str">
        <f t="shared" si="16"/>
        <v>A dalis. Priemonės intervencijos logika:</v>
      </c>
      <c r="C708" s="676"/>
    </row>
    <row r="709" spans="1:3" ht="43.2" x14ac:dyDescent="0.3">
      <c r="A709" s="2" t="s">
        <v>197</v>
      </c>
      <c r="B709" s="673" t="str">
        <f t="shared" si="16"/>
        <v>Priemonės tikslas, ryšys su pagrindiniu BŽŪP tikslu ir VVG teritorijos poreikiais (problemomis ir (arba) potencialu), ryšys su VPS tema (jei taikoma)</v>
      </c>
      <c r="C709" s="677">
        <f>'10'!M17</f>
        <v>0</v>
      </c>
    </row>
    <row r="710" spans="1:3" x14ac:dyDescent="0.3">
      <c r="A710" s="2" t="s">
        <v>198</v>
      </c>
      <c r="B710" s="671" t="str">
        <f t="shared" si="16"/>
        <v>Pokytis, kurio siekiama VPS priemone</v>
      </c>
      <c r="C710" s="677">
        <f>'10'!M18</f>
        <v>0</v>
      </c>
    </row>
    <row r="711" spans="1:3" ht="28.8" x14ac:dyDescent="0.3">
      <c r="A711" s="2" t="s">
        <v>199</v>
      </c>
      <c r="B711" s="509" t="str">
        <f t="shared" si="16"/>
        <v>Kaip priemonė prisidės prie horizontalaus tikslo d įgyvendinimo? (pildoma, jei taikoma)</v>
      </c>
      <c r="C711" s="677">
        <f>'10'!M19</f>
        <v>0</v>
      </c>
    </row>
    <row r="712" spans="1:3" ht="28.8" x14ac:dyDescent="0.3">
      <c r="A712" s="2" t="s">
        <v>200</v>
      </c>
      <c r="B712" s="509" t="str">
        <f t="shared" si="16"/>
        <v>Kaip priemonė prisidės prie horizontalaus tikslo e įgyvendinimo? (pildoma, jei taikoma)</v>
      </c>
      <c r="C712" s="677">
        <f>'10'!M20</f>
        <v>0</v>
      </c>
    </row>
    <row r="713" spans="1:3" ht="28.8" x14ac:dyDescent="0.3">
      <c r="A713" s="2" t="s">
        <v>201</v>
      </c>
      <c r="B713" s="509" t="str">
        <f t="shared" si="16"/>
        <v>Kaip priemonė prisidės prie horizontalaus tikslo f įgyvendinimo? (pildoma, jei taikoma)</v>
      </c>
      <c r="C713" s="677">
        <f>'10'!M21</f>
        <v>0</v>
      </c>
    </row>
    <row r="714" spans="1:3" ht="28.8" x14ac:dyDescent="0.3">
      <c r="A714" s="2" t="s">
        <v>202</v>
      </c>
      <c r="B714" s="509" t="str">
        <f t="shared" si="16"/>
        <v>Kaip priemonė prisidės prie horizontalaus tikslo i įgyvendinimo? (pildoma, jei taikoma)</v>
      </c>
      <c r="C714" s="677">
        <f>'10'!M22</f>
        <v>0</v>
      </c>
    </row>
    <row r="715" spans="1:3" ht="28.8" x14ac:dyDescent="0.3">
      <c r="A715" s="2" t="s">
        <v>203</v>
      </c>
      <c r="B715" s="675" t="str">
        <f t="shared" si="16"/>
        <v>B dalis. Pareiškėjų ir projektų tinkamumo sąlygos, projektų atrankos principai:</v>
      </c>
      <c r="C715" s="676"/>
    </row>
    <row r="716" spans="1:3" x14ac:dyDescent="0.3">
      <c r="A716" s="2" t="s">
        <v>204</v>
      </c>
      <c r="B716" s="509" t="str">
        <f t="shared" si="16"/>
        <v>Pagal priemonę remiamos veiklos</v>
      </c>
      <c r="C716" s="677">
        <f>'10'!M24</f>
        <v>0</v>
      </c>
    </row>
    <row r="717" spans="1:3" ht="28.8" x14ac:dyDescent="0.3">
      <c r="A717" s="2" t="s">
        <v>205</v>
      </c>
      <c r="B717" s="671" t="str">
        <f t="shared" si="16"/>
        <v>Tinkami pareiškėjai ir partneriai (jei taikomas reikalavimas projektus įgyvendinti su partneriais)</v>
      </c>
      <c r="C717" s="677">
        <f>'10'!M25</f>
        <v>0</v>
      </c>
    </row>
    <row r="718" spans="1:3" ht="28.8" x14ac:dyDescent="0.3">
      <c r="A718" s="2" t="s">
        <v>206</v>
      </c>
      <c r="B718" s="671" t="str">
        <f t="shared" si="16"/>
        <v>Priemonės tikslinė grupė (pildoma, jei nesutampa su tinkamais pareiškėjais ir (arba) partneriais)</v>
      </c>
      <c r="C718" s="677">
        <f>'10'!M26</f>
        <v>0</v>
      </c>
    </row>
    <row r="719" spans="1:3" x14ac:dyDescent="0.3">
      <c r="A719" s="2" t="s">
        <v>725</v>
      </c>
      <c r="B719" s="509" t="str">
        <f t="shared" si="16"/>
        <v>Tinkamumo sąlygos pareiškėjams ir projektams</v>
      </c>
      <c r="C719" s="677">
        <f>'10'!M27</f>
        <v>0</v>
      </c>
    </row>
    <row r="720" spans="1:3" x14ac:dyDescent="0.3">
      <c r="A720" s="2" t="s">
        <v>726</v>
      </c>
      <c r="B720" s="673" t="str">
        <f t="shared" si="16"/>
        <v>Projektų atrankos principai</v>
      </c>
      <c r="C720" s="677">
        <f>'10'!M28</f>
        <v>0</v>
      </c>
    </row>
    <row r="721" spans="1:3" x14ac:dyDescent="0.3">
      <c r="A721" s="2" t="s">
        <v>727</v>
      </c>
      <c r="B721" s="509" t="str">
        <f t="shared" si="16"/>
        <v>Planuojamų kvietimų teikti paraiškas skaičius</v>
      </c>
      <c r="C721" s="670">
        <f>'10'!M29</f>
        <v>0</v>
      </c>
    </row>
    <row r="722" spans="1:3" x14ac:dyDescent="0.3">
      <c r="A722" s="2" t="s">
        <v>728</v>
      </c>
      <c r="B722" s="651" t="str">
        <f t="shared" si="16"/>
        <v>C dalis. Paramos dydžiai:</v>
      </c>
      <c r="C722" s="676"/>
    </row>
    <row r="723" spans="1:3" x14ac:dyDescent="0.3">
      <c r="A723" s="2" t="s">
        <v>729</v>
      </c>
      <c r="B723" s="509" t="str">
        <f t="shared" si="16"/>
        <v>Didžiausia paramos suma vietos projektui, Eur</v>
      </c>
      <c r="C723" s="677">
        <f>'10'!M31</f>
        <v>0</v>
      </c>
    </row>
    <row r="724" spans="1:3" x14ac:dyDescent="0.3">
      <c r="A724" s="2" t="s">
        <v>730</v>
      </c>
      <c r="B724" s="509" t="str">
        <f t="shared" si="16"/>
        <v xml:space="preserve">Paramos lyginamoji dalis, proc. </v>
      </c>
      <c r="C724" s="677">
        <f>'10'!M32</f>
        <v>0</v>
      </c>
    </row>
    <row r="725" spans="1:3" x14ac:dyDescent="0.3">
      <c r="A725" s="2" t="s">
        <v>731</v>
      </c>
      <c r="B725" s="509" t="str">
        <f t="shared" si="16"/>
        <v>Planuojama paramos suma priemonei, Eur</v>
      </c>
      <c r="C725" s="678">
        <f>'10'!M33</f>
        <v>0</v>
      </c>
    </row>
    <row r="726" spans="1:3" x14ac:dyDescent="0.3">
      <c r="A726" s="2" t="s">
        <v>732</v>
      </c>
      <c r="B726" s="509" t="str">
        <f t="shared" si="16"/>
        <v>Planuojama paremti projektų (rodiklis L700)</v>
      </c>
      <c r="C726" s="679">
        <f>'10'!M34</f>
        <v>0</v>
      </c>
    </row>
    <row r="727" spans="1:3" x14ac:dyDescent="0.3">
      <c r="A727" s="2" t="s">
        <v>733</v>
      </c>
      <c r="B727" s="509" t="str">
        <f t="shared" si="16"/>
        <v>Paaiškinimas, kaip nustatyta rodiklio L700 reikšmė</v>
      </c>
      <c r="C727" s="677">
        <f>'10'!M35</f>
        <v>0</v>
      </c>
    </row>
    <row r="728" spans="1:3" ht="28.8" x14ac:dyDescent="0.3">
      <c r="A728" s="2" t="s">
        <v>734</v>
      </c>
      <c r="B728" s="651" t="str">
        <f t="shared" si="16"/>
        <v>D dalis. Priemonės indėlis į ES ir nacionalinių horizontaliųjų principų įgyvendinimą:</v>
      </c>
      <c r="C728" s="676"/>
    </row>
    <row r="729" spans="1:3" x14ac:dyDescent="0.3">
      <c r="A729" s="2" t="s">
        <v>735</v>
      </c>
      <c r="B729" s="680" t="str">
        <f t="shared" si="16"/>
        <v>Subregioninės vietovės principas:</v>
      </c>
      <c r="C729" s="676"/>
    </row>
    <row r="730" spans="1:3" ht="28.8" x14ac:dyDescent="0.3">
      <c r="A730" s="2" t="s">
        <v>736</v>
      </c>
      <c r="B730" s="509" t="str">
        <f t="shared" si="16"/>
        <v>Ar siekiama, kad pagal priemonę finansuojami projektai apimtų visas VVG teritorijos seniūnijas?</v>
      </c>
      <c r="C730" s="672" t="str">
        <f>'10'!M38</f>
        <v>Ne</v>
      </c>
    </row>
    <row r="731" spans="1:3" x14ac:dyDescent="0.3">
      <c r="A731" s="2" t="s">
        <v>737</v>
      </c>
      <c r="B731" s="509" t="str">
        <f t="shared" si="16"/>
        <v>Pasirinkimo pagrindimas</v>
      </c>
      <c r="C731" s="677">
        <f>'10'!M39</f>
        <v>0</v>
      </c>
    </row>
    <row r="732" spans="1:3" x14ac:dyDescent="0.3">
      <c r="A732" s="2" t="s">
        <v>738</v>
      </c>
      <c r="B732" s="680" t="str">
        <f t="shared" si="16"/>
        <v>Partnerystės principas:</v>
      </c>
      <c r="C732" s="676"/>
    </row>
    <row r="733" spans="1:3" ht="28.8" x14ac:dyDescent="0.3">
      <c r="A733" s="2" t="s">
        <v>739</v>
      </c>
      <c r="B733" s="509" t="str">
        <f t="shared" si="16"/>
        <v>Ar siekiama, kad pagal priemonę finansuojami projektai būtų vykdomi su partneriais?</v>
      </c>
      <c r="C733" s="672" t="str">
        <f>'10'!M41</f>
        <v>Ne</v>
      </c>
    </row>
    <row r="734" spans="1:3" x14ac:dyDescent="0.3">
      <c r="A734" s="2" t="s">
        <v>740</v>
      </c>
      <c r="B734" s="509" t="str">
        <f t="shared" si="16"/>
        <v>Pasirinkimo pagrindimas</v>
      </c>
      <c r="C734" s="677">
        <f>'10'!M42</f>
        <v>0</v>
      </c>
    </row>
    <row r="735" spans="1:3" x14ac:dyDescent="0.3">
      <c r="A735" s="2" t="s">
        <v>741</v>
      </c>
      <c r="B735" s="680" t="str">
        <f t="shared" si="16"/>
        <v>Inovacijų principas:</v>
      </c>
      <c r="C735" s="676"/>
    </row>
    <row r="736" spans="1:3" ht="28.8" x14ac:dyDescent="0.3">
      <c r="A736" s="2" t="s">
        <v>742</v>
      </c>
      <c r="B736" s="509" t="str">
        <f t="shared" si="16"/>
        <v>Ar siekiama, kad pagal priemonę finansuojami projektai būtų skirti inovacijoms vietos lygiu diegti?</v>
      </c>
      <c r="C736" s="672" t="str">
        <f>'10'!M44</f>
        <v>Ne</v>
      </c>
    </row>
    <row r="737" spans="1:3" x14ac:dyDescent="0.3">
      <c r="A737" s="2" t="s">
        <v>743</v>
      </c>
      <c r="B737" s="509" t="str">
        <f t="shared" si="16"/>
        <v>Pasirinkimo pagrindimas</v>
      </c>
      <c r="C737" s="677">
        <f>'10'!M45</f>
        <v>0</v>
      </c>
    </row>
    <row r="738" spans="1:3" ht="28.8" x14ac:dyDescent="0.3">
      <c r="A738" s="2" t="s">
        <v>744</v>
      </c>
      <c r="B738" s="509" t="str">
        <f t="shared" si="16"/>
        <v>Planuojama paremti projektų, skirtų inovacijoms vietos lygiu diegti (rodiklis L710)</v>
      </c>
      <c r="C738" s="679">
        <f>'10'!M46</f>
        <v>0</v>
      </c>
    </row>
    <row r="739" spans="1:3" x14ac:dyDescent="0.3">
      <c r="A739" s="2" t="s">
        <v>745</v>
      </c>
      <c r="B739" s="680" t="str">
        <f t="shared" si="16"/>
        <v>Lyčių lygybė ir nediskriminavimas:</v>
      </c>
      <c r="C739" s="676"/>
    </row>
    <row r="740" spans="1:3" ht="28.8" x14ac:dyDescent="0.3">
      <c r="A740" s="2" t="s">
        <v>746</v>
      </c>
      <c r="B740" s="509" t="str">
        <f t="shared" si="16"/>
        <v>Ar pagal priemonę finansuojami projektai, skirti lyčių lygybei ir nediskriminavimui?</v>
      </c>
      <c r="C740" s="672" t="str">
        <f>'10'!M48</f>
        <v>Ne</v>
      </c>
    </row>
    <row r="741" spans="1:3" x14ac:dyDescent="0.3">
      <c r="A741" s="2" t="s">
        <v>747</v>
      </c>
      <c r="B741" s="509" t="str">
        <f t="shared" si="16"/>
        <v>Pasirinkimo pagrindimas (jei taip, kaip bus užtikrinta)</v>
      </c>
      <c r="C741" s="677">
        <f>'10'!M49</f>
        <v>0</v>
      </c>
    </row>
    <row r="742" spans="1:3" x14ac:dyDescent="0.3">
      <c r="A742" s="2" t="s">
        <v>748</v>
      </c>
      <c r="B742" s="680" t="str">
        <f t="shared" si="16"/>
        <v>Jaunimas:</v>
      </c>
      <c r="C742" s="676"/>
    </row>
    <row r="743" spans="1:3" x14ac:dyDescent="0.3">
      <c r="A743" s="2" t="s">
        <v>749</v>
      </c>
      <c r="B743" s="509" t="str">
        <f t="shared" si="16"/>
        <v>Ar pagal priemonę finansuojami projektai, skirti jaunimui?</v>
      </c>
      <c r="C743" s="672" t="str">
        <f>'10'!M51</f>
        <v>Ne</v>
      </c>
    </row>
    <row r="744" spans="1:3" x14ac:dyDescent="0.3">
      <c r="A744" s="2" t="s">
        <v>750</v>
      </c>
      <c r="B744" s="509" t="str">
        <f t="shared" si="16"/>
        <v>Pasirinkimo pagrindimas (jei taip, kaip bus užtikrinta)</v>
      </c>
      <c r="C744" s="677">
        <f>'10'!M52</f>
        <v>0</v>
      </c>
    </row>
    <row r="745" spans="1:3" x14ac:dyDescent="0.3">
      <c r="A745" s="2" t="s">
        <v>751</v>
      </c>
      <c r="B745" s="675" t="str">
        <f t="shared" si="16"/>
        <v>E dalis. Priemonės rezultato rodikliai:</v>
      </c>
      <c r="C745" s="676"/>
    </row>
    <row r="746" spans="1:3" x14ac:dyDescent="0.3">
      <c r="A746" s="2" t="s">
        <v>752</v>
      </c>
      <c r="B746" s="680" t="str">
        <f t="shared" si="16"/>
        <v>SP rezultato rodiklių taikymas priemonei:</v>
      </c>
      <c r="C746" s="676"/>
    </row>
    <row r="747" spans="1:3" x14ac:dyDescent="0.3">
      <c r="A747" s="2" t="s">
        <v>753</v>
      </c>
      <c r="B747" s="681" t="str">
        <f t="shared" si="16"/>
        <v>R.3</v>
      </c>
      <c r="C747" s="687" t="str">
        <f>'10'!M55</f>
        <v>Ne</v>
      </c>
    </row>
    <row r="748" spans="1:3" x14ac:dyDescent="0.3">
      <c r="A748" s="2" t="s">
        <v>754</v>
      </c>
      <c r="B748" s="681" t="str">
        <f t="shared" si="16"/>
        <v>R.37</v>
      </c>
      <c r="C748" s="687" t="str">
        <f>'10'!M56</f>
        <v>Ne</v>
      </c>
    </row>
    <row r="749" spans="1:3" x14ac:dyDescent="0.3">
      <c r="A749" s="2" t="s">
        <v>755</v>
      </c>
      <c r="B749" s="681" t="str">
        <f t="shared" si="16"/>
        <v>R.39</v>
      </c>
      <c r="C749" s="687" t="str">
        <f>'10'!M57</f>
        <v>Ne</v>
      </c>
    </row>
    <row r="750" spans="1:3" x14ac:dyDescent="0.3">
      <c r="A750" s="2" t="s">
        <v>756</v>
      </c>
      <c r="B750" s="681" t="str">
        <f t="shared" si="16"/>
        <v>R.41</v>
      </c>
      <c r="C750" s="687" t="str">
        <f>'10'!M58</f>
        <v>Ne</v>
      </c>
    </row>
    <row r="751" spans="1:3" x14ac:dyDescent="0.3">
      <c r="A751" s="2" t="s">
        <v>757</v>
      </c>
      <c r="B751" s="681" t="str">
        <f t="shared" si="16"/>
        <v>R.42</v>
      </c>
      <c r="C751" s="687" t="str">
        <f>'10'!M59</f>
        <v>Ne</v>
      </c>
    </row>
    <row r="752" spans="1:3" x14ac:dyDescent="0.3">
      <c r="A752" s="2" t="s">
        <v>758</v>
      </c>
      <c r="B752" s="680" t="str">
        <f t="shared" si="16"/>
        <v>VPS rodiklių taikymas priemonei:</v>
      </c>
      <c r="C752" s="688"/>
    </row>
    <row r="753" spans="1:3" x14ac:dyDescent="0.3">
      <c r="A753" s="2" t="s">
        <v>759</v>
      </c>
      <c r="B753" s="681" t="str">
        <f t="shared" si="16"/>
        <v>KAZL-R.1</v>
      </c>
      <c r="C753" s="687" t="str">
        <f>'10'!M61</f>
        <v>Ne</v>
      </c>
    </row>
    <row r="754" spans="1:3" x14ac:dyDescent="0.3">
      <c r="A754" s="2" t="s">
        <v>760</v>
      </c>
      <c r="B754" s="681" t="str">
        <f t="shared" si="16"/>
        <v>KAZL-R.2</v>
      </c>
      <c r="C754" s="687" t="str">
        <f>'10'!M62</f>
        <v>Ne</v>
      </c>
    </row>
    <row r="755" spans="1:3" x14ac:dyDescent="0.3">
      <c r="A755" s="2" t="s">
        <v>761</v>
      </c>
      <c r="B755" s="681" t="str">
        <f t="shared" si="16"/>
        <v>KAZL-R.3</v>
      </c>
      <c r="C755" s="687" t="str">
        <f>'10'!M63</f>
        <v>Ne</v>
      </c>
    </row>
    <row r="756" spans="1:3" x14ac:dyDescent="0.3">
      <c r="A756" s="2" t="s">
        <v>762</v>
      </c>
      <c r="B756" s="681" t="str">
        <f t="shared" si="16"/>
        <v>KAZL-P.4</v>
      </c>
      <c r="C756" s="687" t="str">
        <f>'10'!M64</f>
        <v>Ne</v>
      </c>
    </row>
    <row r="757" spans="1:3" x14ac:dyDescent="0.3">
      <c r="A757" s="2" t="s">
        <v>763</v>
      </c>
      <c r="B757" s="681" t="str">
        <f t="shared" si="16"/>
        <v>KAZL-P.5</v>
      </c>
      <c r="C757" s="687" t="str">
        <f>'10'!M65</f>
        <v>Ne</v>
      </c>
    </row>
    <row r="758" spans="1:3" x14ac:dyDescent="0.3">
      <c r="A758" s="2" t="s">
        <v>764</v>
      </c>
      <c r="B758" s="681" t="str">
        <f t="shared" si="16"/>
        <v>KAZL-P.6</v>
      </c>
      <c r="C758" s="687" t="str">
        <f>'10'!M66</f>
        <v>Ne</v>
      </c>
    </row>
    <row r="759" spans="1:3" x14ac:dyDescent="0.3">
      <c r="A759" s="2" t="s">
        <v>765</v>
      </c>
      <c r="B759" s="681" t="str">
        <f t="shared" si="16"/>
        <v>KAZL-P.7</v>
      </c>
      <c r="C759" s="687" t="str">
        <f>'10'!M67</f>
        <v>Ne</v>
      </c>
    </row>
    <row r="760" spans="1:3" x14ac:dyDescent="0.3">
      <c r="A760" s="2" t="s">
        <v>766</v>
      </c>
      <c r="B760" s="681" t="str">
        <f t="shared" si="16"/>
        <v>KAZL-P.8</v>
      </c>
      <c r="C760" s="687" t="str">
        <f>'10'!M68</f>
        <v>Ne</v>
      </c>
    </row>
    <row r="761" spans="1:3" x14ac:dyDescent="0.3">
      <c r="A761" s="2" t="s">
        <v>767</v>
      </c>
      <c r="B761" s="681" t="str">
        <f t="shared" si="16"/>
        <v>KAZL-P.9</v>
      </c>
      <c r="C761" s="687" t="str">
        <f>'10'!M69</f>
        <v>Ne</v>
      </c>
    </row>
    <row r="762" spans="1:3" x14ac:dyDescent="0.3">
      <c r="A762" s="2" t="s">
        <v>768</v>
      </c>
      <c r="B762" s="683" t="str">
        <f t="shared" si="16"/>
        <v>KAZL-P.10</v>
      </c>
      <c r="C762" s="689" t="str">
        <f>'10'!M70</f>
        <v>Ne</v>
      </c>
    </row>
    <row r="763" spans="1:3" x14ac:dyDescent="0.3">
      <c r="A763" s="2" t="s">
        <v>769</v>
      </c>
      <c r="B763" s="675" t="str">
        <f t="shared" si="16"/>
        <v>F dalis. Pagal priemonę remiamų projektų pobūdis:</v>
      </c>
      <c r="C763" s="676"/>
    </row>
    <row r="764" spans="1:3" x14ac:dyDescent="0.3">
      <c r="A764" s="2" t="s">
        <v>770</v>
      </c>
      <c r="B764" s="671" t="str">
        <f t="shared" ref="B764:B773" si="17">B687</f>
        <v>Remiami pelno projektai</v>
      </c>
      <c r="C764" s="672" t="str">
        <f>'10'!M72</f>
        <v>Ne</v>
      </c>
    </row>
    <row r="765" spans="1:3" ht="57.6" x14ac:dyDescent="0.3">
      <c r="A765" s="2" t="s">
        <v>771</v>
      </c>
      <c r="B765" s="673" t="str">
        <f t="shared" si="17"/>
        <v>Remiami projektai, susiję su žinių perdavimu, įskaitant konsultacijas, mokymą ir keitimąsi žiniomis apie tvarią, ekonominę, socialinę, aplinką ir klimatą tausojančią veiklą (aktualu rodikliui L801)</v>
      </c>
      <c r="C765" s="672" t="str">
        <f>'10'!M73</f>
        <v>Ne</v>
      </c>
    </row>
    <row r="766" spans="1:3" ht="57.6" x14ac:dyDescent="0.3">
      <c r="A766" s="2" t="s">
        <v>772</v>
      </c>
      <c r="B766" s="673" t="str">
        <f t="shared" si="17"/>
        <v>Remiami projektai, susiję su gamintojų organizacijomis, vietinėmis rinkomis, trumpomis tiekimo grandinėmis ir kokybės schemomis, įskaitant paramą investicijoms, rinkodaros veiklą ir kt. (aktualu rodikliui L802)</v>
      </c>
      <c r="C766" s="672" t="str">
        <f>'10'!M74</f>
        <v>Ne</v>
      </c>
    </row>
    <row r="767" spans="1:3" ht="43.2" x14ac:dyDescent="0.3">
      <c r="A767" s="2" t="s">
        <v>773</v>
      </c>
      <c r="B767" s="673" t="str">
        <f t="shared" si="17"/>
        <v>Remiami projektai, susiję su atsinaujinančios energijos gamybos pajėgumais, įskaitant biologinę (aktualu rodikliui L803)</v>
      </c>
      <c r="C767" s="672" t="str">
        <f>'10'!M75</f>
        <v>Ne</v>
      </c>
    </row>
    <row r="768" spans="1:3" ht="43.2" x14ac:dyDescent="0.3">
      <c r="A768" s="2" t="s">
        <v>774</v>
      </c>
      <c r="B768" s="673" t="str">
        <f t="shared" si="17"/>
        <v>Remiami projektai, prisidedantys prie aplinkos tvarumo, klimato kaitos švelninimo bei prisitaikymo prie jos tikslų įgyvendinimo kaimo vietovėse (aktualu rodikliui L804)</v>
      </c>
      <c r="C768" s="672" t="str">
        <f>'10'!M76</f>
        <v>Ne</v>
      </c>
    </row>
    <row r="769" spans="1:3" ht="28.8" x14ac:dyDescent="0.3">
      <c r="A769" s="2" t="s">
        <v>775</v>
      </c>
      <c r="B769" s="673" t="str">
        <f t="shared" si="17"/>
        <v>Remiami projektai, kurie kuria darbo vietas (aktualu rodikliui L805)</v>
      </c>
      <c r="C769" s="672" t="str">
        <f>'10'!M77</f>
        <v>Ne</v>
      </c>
    </row>
    <row r="770" spans="1:3" ht="28.8" x14ac:dyDescent="0.3">
      <c r="A770" s="2" t="s">
        <v>776</v>
      </c>
      <c r="B770" s="673" t="str">
        <f t="shared" si="17"/>
        <v>Remiami kaimo verslų, įskaitant bioekonomiką, projektai (aktualu rodikliui L 806)</v>
      </c>
      <c r="C770" s="672" t="str">
        <f>'10'!M78</f>
        <v>Ne</v>
      </c>
    </row>
    <row r="771" spans="1:3" ht="28.8" x14ac:dyDescent="0.3">
      <c r="A771" s="2" t="s">
        <v>777</v>
      </c>
      <c r="B771" s="673" t="str">
        <f t="shared" si="17"/>
        <v>Remiami projektai, susiję su sumanių kaimų strategijomis (aktualu rodikliui L807)</v>
      </c>
      <c r="C771" s="672" t="str">
        <f>'10'!M79</f>
        <v>Ne</v>
      </c>
    </row>
    <row r="772" spans="1:3" ht="28.8" x14ac:dyDescent="0.3">
      <c r="A772" s="2" t="s">
        <v>778</v>
      </c>
      <c r="B772" s="673" t="str">
        <f t="shared" si="17"/>
        <v>Remiami projektai, gerinantys paslaugų prieinamumą ir infrastruktūrą (aktualu rodikliui L808)</v>
      </c>
      <c r="C772" s="672" t="str">
        <f>'10'!M80</f>
        <v>Ne</v>
      </c>
    </row>
    <row r="773" spans="1:3" ht="28.8" x14ac:dyDescent="0.3">
      <c r="A773" s="2" t="s">
        <v>779</v>
      </c>
      <c r="B773" s="673" t="str">
        <f t="shared" si="17"/>
        <v>Remiami socialinės įtraukties projektai (aktualu rodikliui L809)</v>
      </c>
      <c r="C773" s="672" t="str">
        <f>'10'!M81</f>
        <v>Ne</v>
      </c>
    </row>
    <row r="774" spans="1:3" x14ac:dyDescent="0.3">
      <c r="A774" s="2"/>
      <c r="B774" s="649"/>
      <c r="C774" s="685"/>
    </row>
    <row r="775" spans="1:3" x14ac:dyDescent="0.3">
      <c r="A775" s="1"/>
      <c r="B775" s="362"/>
      <c r="C775" s="686" t="str">
        <f>'10'!N6</f>
        <v>11 priemonė</v>
      </c>
    </row>
    <row r="776" spans="1:3" x14ac:dyDescent="0.3">
      <c r="A776" s="2" t="s">
        <v>188</v>
      </c>
      <c r="B776" s="509" t="str">
        <f>B699</f>
        <v>Priemonės pavadinimas</v>
      </c>
      <c r="C776" s="670">
        <f>'10'!N7</f>
        <v>0</v>
      </c>
    </row>
    <row r="777" spans="1:3" x14ac:dyDescent="0.3">
      <c r="A777" s="2" t="s">
        <v>189</v>
      </c>
      <c r="B777" s="671" t="str">
        <f t="shared" ref="B777:B840" si="18">B700</f>
        <v>Priemonės rūšis</v>
      </c>
      <c r="C777" s="670">
        <f>'10'!N8</f>
        <v>0</v>
      </c>
    </row>
    <row r="778" spans="1:3" x14ac:dyDescent="0.3">
      <c r="A778" s="2" t="s">
        <v>190</v>
      </c>
      <c r="B778" s="671" t="str">
        <f t="shared" si="18"/>
        <v>VVG teritorijos poreikių, kuriuos tenkina priemonė, skaičius</v>
      </c>
      <c r="C778" s="670">
        <f>'10'!N9</f>
        <v>0</v>
      </c>
    </row>
    <row r="779" spans="1:3" x14ac:dyDescent="0.3">
      <c r="A779" s="2" t="s">
        <v>191</v>
      </c>
      <c r="B779" s="671" t="str">
        <f t="shared" si="18"/>
        <v>BŽŪP tikslų, kuriuos įgyvendina priemonė, skaičius</v>
      </c>
      <c r="C779" s="670">
        <f>'10'!N10</f>
        <v>0</v>
      </c>
    </row>
    <row r="780" spans="1:3" x14ac:dyDescent="0.3">
      <c r="A780" s="2" t="s">
        <v>192</v>
      </c>
      <c r="B780" s="671" t="str">
        <f t="shared" si="18"/>
        <v>Pagrindinis BŽŪP tikslas, kurį įgyvendina VPS priemonė</v>
      </c>
      <c r="C780" s="672" t="str">
        <f>'10'!N11</f>
        <v>Pasirinkite</v>
      </c>
    </row>
    <row r="781" spans="1:3" ht="28.8" x14ac:dyDescent="0.3">
      <c r="A781" s="2" t="s">
        <v>193</v>
      </c>
      <c r="B781" s="673" t="str">
        <f t="shared" si="18"/>
        <v>Ar priemonė prisideda prie 4 konkretaus BŽŪP tikslo? (tikslas nurodytas 5 lape)</v>
      </c>
      <c r="C781" s="672" t="str">
        <f>'10'!N12</f>
        <v>Ne</v>
      </c>
    </row>
    <row r="782" spans="1:3" ht="28.8" x14ac:dyDescent="0.3">
      <c r="A782" s="2" t="s">
        <v>194</v>
      </c>
      <c r="B782" s="673" t="str">
        <f t="shared" si="18"/>
        <v>Ar priemonė prisideda prie 5 konkretaus BŽŪP tikslo? (tikslas nurodytas 5 lape)</v>
      </c>
      <c r="C782" s="672" t="str">
        <f>'10'!N13</f>
        <v>Ne</v>
      </c>
    </row>
    <row r="783" spans="1:3" ht="28.8" x14ac:dyDescent="0.3">
      <c r="A783" s="2" t="s">
        <v>195</v>
      </c>
      <c r="B783" s="673" t="str">
        <f t="shared" si="18"/>
        <v>Ar priemonė prisideda prie 6 konkretaus BŽŪP tikslo? (tikslas nurodytas 5 lape)</v>
      </c>
      <c r="C783" s="672" t="str">
        <f>'10'!N14</f>
        <v>Ne</v>
      </c>
    </row>
    <row r="784" spans="1:3" ht="28.8" x14ac:dyDescent="0.3">
      <c r="A784" s="2" t="s">
        <v>196</v>
      </c>
      <c r="B784" s="673" t="str">
        <f t="shared" si="18"/>
        <v>Ar priemonė prisideda prie 9 konkretaus BŽŪP tikslo? (tikslas nurodytas 5 lape)</v>
      </c>
      <c r="C784" s="672" t="str">
        <f>'10'!N15</f>
        <v>Ne</v>
      </c>
    </row>
    <row r="785" spans="1:3" x14ac:dyDescent="0.3">
      <c r="A785" s="2" t="s">
        <v>94</v>
      </c>
      <c r="B785" s="675" t="str">
        <f t="shared" si="18"/>
        <v>A dalis. Priemonės intervencijos logika:</v>
      </c>
      <c r="C785" s="676"/>
    </row>
    <row r="786" spans="1:3" ht="43.2" x14ac:dyDescent="0.3">
      <c r="A786" s="2" t="s">
        <v>197</v>
      </c>
      <c r="B786" s="673" t="str">
        <f t="shared" si="18"/>
        <v>Priemonės tikslas, ryšys su pagrindiniu BŽŪP tikslu ir VVG teritorijos poreikiais (problemomis ir (arba) potencialu), ryšys su VPS tema (jei taikoma)</v>
      </c>
      <c r="C786" s="677">
        <f>'10'!N17</f>
        <v>0</v>
      </c>
    </row>
    <row r="787" spans="1:3" x14ac:dyDescent="0.3">
      <c r="A787" s="2" t="s">
        <v>198</v>
      </c>
      <c r="B787" s="671" t="str">
        <f t="shared" si="18"/>
        <v>Pokytis, kurio siekiama VPS priemone</v>
      </c>
      <c r="C787" s="677">
        <f>'10'!N18</f>
        <v>0</v>
      </c>
    </row>
    <row r="788" spans="1:3" ht="28.8" x14ac:dyDescent="0.3">
      <c r="A788" s="2" t="s">
        <v>199</v>
      </c>
      <c r="B788" s="509" t="str">
        <f t="shared" si="18"/>
        <v>Kaip priemonė prisidės prie horizontalaus tikslo d įgyvendinimo? (pildoma, jei taikoma)</v>
      </c>
      <c r="C788" s="677">
        <f>'10'!N19</f>
        <v>0</v>
      </c>
    </row>
    <row r="789" spans="1:3" ht="28.8" x14ac:dyDescent="0.3">
      <c r="A789" s="2" t="s">
        <v>200</v>
      </c>
      <c r="B789" s="509" t="str">
        <f t="shared" si="18"/>
        <v>Kaip priemonė prisidės prie horizontalaus tikslo e įgyvendinimo? (pildoma, jei taikoma)</v>
      </c>
      <c r="C789" s="677">
        <f>'10'!N20</f>
        <v>0</v>
      </c>
    </row>
    <row r="790" spans="1:3" ht="28.8" x14ac:dyDescent="0.3">
      <c r="A790" s="2" t="s">
        <v>201</v>
      </c>
      <c r="B790" s="509" t="str">
        <f t="shared" si="18"/>
        <v>Kaip priemonė prisidės prie horizontalaus tikslo f įgyvendinimo? (pildoma, jei taikoma)</v>
      </c>
      <c r="C790" s="677">
        <f>'10'!N21</f>
        <v>0</v>
      </c>
    </row>
    <row r="791" spans="1:3" ht="28.8" x14ac:dyDescent="0.3">
      <c r="A791" s="2" t="s">
        <v>202</v>
      </c>
      <c r="B791" s="509" t="str">
        <f t="shared" si="18"/>
        <v>Kaip priemonė prisidės prie horizontalaus tikslo i įgyvendinimo? (pildoma, jei taikoma)</v>
      </c>
      <c r="C791" s="677">
        <f>'10'!N22</f>
        <v>0</v>
      </c>
    </row>
    <row r="792" spans="1:3" ht="28.8" x14ac:dyDescent="0.3">
      <c r="A792" s="2" t="s">
        <v>203</v>
      </c>
      <c r="B792" s="675" t="str">
        <f t="shared" si="18"/>
        <v>B dalis. Pareiškėjų ir projektų tinkamumo sąlygos, projektų atrankos principai:</v>
      </c>
      <c r="C792" s="676"/>
    </row>
    <row r="793" spans="1:3" x14ac:dyDescent="0.3">
      <c r="A793" s="2" t="s">
        <v>204</v>
      </c>
      <c r="B793" s="509" t="str">
        <f t="shared" si="18"/>
        <v>Pagal priemonę remiamos veiklos</v>
      </c>
      <c r="C793" s="677">
        <f>'10'!N24</f>
        <v>0</v>
      </c>
    </row>
    <row r="794" spans="1:3" ht="28.8" x14ac:dyDescent="0.3">
      <c r="A794" s="2" t="s">
        <v>205</v>
      </c>
      <c r="B794" s="671" t="str">
        <f t="shared" si="18"/>
        <v>Tinkami pareiškėjai ir partneriai (jei taikomas reikalavimas projektus įgyvendinti su partneriais)</v>
      </c>
      <c r="C794" s="677">
        <f>'10'!N25</f>
        <v>0</v>
      </c>
    </row>
    <row r="795" spans="1:3" ht="28.8" x14ac:dyDescent="0.3">
      <c r="A795" s="2" t="s">
        <v>206</v>
      </c>
      <c r="B795" s="671" t="str">
        <f t="shared" si="18"/>
        <v>Priemonės tikslinė grupė (pildoma, jei nesutampa su tinkamais pareiškėjais ir (arba) partneriais)</v>
      </c>
      <c r="C795" s="677">
        <f>'10'!N26</f>
        <v>0</v>
      </c>
    </row>
    <row r="796" spans="1:3" x14ac:dyDescent="0.3">
      <c r="A796" s="2" t="s">
        <v>725</v>
      </c>
      <c r="B796" s="509" t="str">
        <f t="shared" si="18"/>
        <v>Tinkamumo sąlygos pareiškėjams ir projektams</v>
      </c>
      <c r="C796" s="677">
        <f>'10'!N27</f>
        <v>0</v>
      </c>
    </row>
    <row r="797" spans="1:3" x14ac:dyDescent="0.3">
      <c r="A797" s="2" t="s">
        <v>726</v>
      </c>
      <c r="B797" s="673" t="str">
        <f t="shared" si="18"/>
        <v>Projektų atrankos principai</v>
      </c>
      <c r="C797" s="677">
        <f>'10'!N28</f>
        <v>0</v>
      </c>
    </row>
    <row r="798" spans="1:3" x14ac:dyDescent="0.3">
      <c r="A798" s="2" t="s">
        <v>727</v>
      </c>
      <c r="B798" s="509" t="str">
        <f t="shared" si="18"/>
        <v>Planuojamų kvietimų teikti paraiškas skaičius</v>
      </c>
      <c r="C798" s="670">
        <f>'10'!N29</f>
        <v>0</v>
      </c>
    </row>
    <row r="799" spans="1:3" x14ac:dyDescent="0.3">
      <c r="A799" s="2" t="s">
        <v>728</v>
      </c>
      <c r="B799" s="651" t="str">
        <f t="shared" si="18"/>
        <v>C dalis. Paramos dydžiai:</v>
      </c>
      <c r="C799" s="676"/>
    </row>
    <row r="800" spans="1:3" x14ac:dyDescent="0.3">
      <c r="A800" s="2" t="s">
        <v>729</v>
      </c>
      <c r="B800" s="509" t="str">
        <f t="shared" si="18"/>
        <v>Didžiausia paramos suma vietos projektui, Eur</v>
      </c>
      <c r="C800" s="677">
        <f>'10'!N31</f>
        <v>0</v>
      </c>
    </row>
    <row r="801" spans="1:3" x14ac:dyDescent="0.3">
      <c r="A801" s="2" t="s">
        <v>730</v>
      </c>
      <c r="B801" s="509" t="str">
        <f t="shared" si="18"/>
        <v xml:space="preserve">Paramos lyginamoji dalis, proc. </v>
      </c>
      <c r="C801" s="677">
        <f>'10'!N32</f>
        <v>0</v>
      </c>
    </row>
    <row r="802" spans="1:3" x14ac:dyDescent="0.3">
      <c r="A802" s="2" t="s">
        <v>731</v>
      </c>
      <c r="B802" s="509" t="str">
        <f t="shared" si="18"/>
        <v>Planuojama paramos suma priemonei, Eur</v>
      </c>
      <c r="C802" s="678">
        <f>'10'!N33</f>
        <v>0</v>
      </c>
    </row>
    <row r="803" spans="1:3" x14ac:dyDescent="0.3">
      <c r="A803" s="2" t="s">
        <v>732</v>
      </c>
      <c r="B803" s="509" t="str">
        <f t="shared" si="18"/>
        <v>Planuojama paremti projektų (rodiklis L700)</v>
      </c>
      <c r="C803" s="679">
        <f>'10'!N34</f>
        <v>0</v>
      </c>
    </row>
    <row r="804" spans="1:3" x14ac:dyDescent="0.3">
      <c r="A804" s="2" t="s">
        <v>733</v>
      </c>
      <c r="B804" s="509" t="str">
        <f t="shared" si="18"/>
        <v>Paaiškinimas, kaip nustatyta rodiklio L700 reikšmė</v>
      </c>
      <c r="C804" s="677">
        <f>'10'!N35</f>
        <v>0</v>
      </c>
    </row>
    <row r="805" spans="1:3" ht="28.8" x14ac:dyDescent="0.3">
      <c r="A805" s="2" t="s">
        <v>734</v>
      </c>
      <c r="B805" s="651" t="str">
        <f t="shared" si="18"/>
        <v>D dalis. Priemonės indėlis į ES ir nacionalinių horizontaliųjų principų įgyvendinimą:</v>
      </c>
      <c r="C805" s="676"/>
    </row>
    <row r="806" spans="1:3" x14ac:dyDescent="0.3">
      <c r="A806" s="2" t="s">
        <v>735</v>
      </c>
      <c r="B806" s="680" t="str">
        <f t="shared" si="18"/>
        <v>Subregioninės vietovės principas:</v>
      </c>
      <c r="C806" s="676"/>
    </row>
    <row r="807" spans="1:3" ht="28.8" x14ac:dyDescent="0.3">
      <c r="A807" s="2" t="s">
        <v>736</v>
      </c>
      <c r="B807" s="509" t="str">
        <f t="shared" si="18"/>
        <v>Ar siekiama, kad pagal priemonę finansuojami projektai apimtų visas VVG teritorijos seniūnijas?</v>
      </c>
      <c r="C807" s="672" t="str">
        <f>'10'!N38</f>
        <v>Ne</v>
      </c>
    </row>
    <row r="808" spans="1:3" x14ac:dyDescent="0.3">
      <c r="A808" s="2" t="s">
        <v>737</v>
      </c>
      <c r="B808" s="509" t="str">
        <f t="shared" si="18"/>
        <v>Pasirinkimo pagrindimas</v>
      </c>
      <c r="C808" s="677">
        <f>'10'!N39</f>
        <v>0</v>
      </c>
    </row>
    <row r="809" spans="1:3" x14ac:dyDescent="0.3">
      <c r="A809" s="2" t="s">
        <v>738</v>
      </c>
      <c r="B809" s="680" t="str">
        <f t="shared" si="18"/>
        <v>Partnerystės principas:</v>
      </c>
      <c r="C809" s="676"/>
    </row>
    <row r="810" spans="1:3" ht="28.8" x14ac:dyDescent="0.3">
      <c r="A810" s="2" t="s">
        <v>739</v>
      </c>
      <c r="B810" s="509" t="str">
        <f t="shared" si="18"/>
        <v>Ar siekiama, kad pagal priemonę finansuojami projektai būtų vykdomi su partneriais?</v>
      </c>
      <c r="C810" s="672" t="str">
        <f>'10'!N41</f>
        <v>Ne</v>
      </c>
    </row>
    <row r="811" spans="1:3" x14ac:dyDescent="0.3">
      <c r="A811" s="2" t="s">
        <v>740</v>
      </c>
      <c r="B811" s="509" t="str">
        <f t="shared" si="18"/>
        <v>Pasirinkimo pagrindimas</v>
      </c>
      <c r="C811" s="677">
        <f>'10'!N42</f>
        <v>0</v>
      </c>
    </row>
    <row r="812" spans="1:3" x14ac:dyDescent="0.3">
      <c r="A812" s="2" t="s">
        <v>741</v>
      </c>
      <c r="B812" s="680" t="str">
        <f t="shared" si="18"/>
        <v>Inovacijų principas:</v>
      </c>
      <c r="C812" s="676"/>
    </row>
    <row r="813" spans="1:3" ht="28.8" x14ac:dyDescent="0.3">
      <c r="A813" s="2" t="s">
        <v>742</v>
      </c>
      <c r="B813" s="509" t="str">
        <f t="shared" si="18"/>
        <v>Ar siekiama, kad pagal priemonę finansuojami projektai būtų skirti inovacijoms vietos lygiu diegti?</v>
      </c>
      <c r="C813" s="672" t="str">
        <f>'10'!N44</f>
        <v>Ne</v>
      </c>
    </row>
    <row r="814" spans="1:3" x14ac:dyDescent="0.3">
      <c r="A814" s="2" t="s">
        <v>743</v>
      </c>
      <c r="B814" s="509" t="str">
        <f t="shared" si="18"/>
        <v>Pasirinkimo pagrindimas</v>
      </c>
      <c r="C814" s="677">
        <f>'10'!N45</f>
        <v>0</v>
      </c>
    </row>
    <row r="815" spans="1:3" ht="28.8" x14ac:dyDescent="0.3">
      <c r="A815" s="2" t="s">
        <v>744</v>
      </c>
      <c r="B815" s="509" t="str">
        <f t="shared" si="18"/>
        <v>Planuojama paremti projektų, skirtų inovacijoms vietos lygiu diegti (rodiklis L710)</v>
      </c>
      <c r="C815" s="679">
        <f>'10'!N46</f>
        <v>0</v>
      </c>
    </row>
    <row r="816" spans="1:3" x14ac:dyDescent="0.3">
      <c r="A816" s="2" t="s">
        <v>745</v>
      </c>
      <c r="B816" s="680" t="str">
        <f t="shared" si="18"/>
        <v>Lyčių lygybė ir nediskriminavimas:</v>
      </c>
      <c r="C816" s="676"/>
    </row>
    <row r="817" spans="1:3" ht="28.8" x14ac:dyDescent="0.3">
      <c r="A817" s="2" t="s">
        <v>746</v>
      </c>
      <c r="B817" s="509" t="str">
        <f t="shared" si="18"/>
        <v>Ar pagal priemonę finansuojami projektai, skirti lyčių lygybei ir nediskriminavimui?</v>
      </c>
      <c r="C817" s="672" t="str">
        <f>'10'!N48</f>
        <v>Ne</v>
      </c>
    </row>
    <row r="818" spans="1:3" x14ac:dyDescent="0.3">
      <c r="A818" s="2" t="s">
        <v>747</v>
      </c>
      <c r="B818" s="509" t="str">
        <f t="shared" si="18"/>
        <v>Pasirinkimo pagrindimas (jei taip, kaip bus užtikrinta)</v>
      </c>
      <c r="C818" s="677">
        <f>'10'!N49</f>
        <v>0</v>
      </c>
    </row>
    <row r="819" spans="1:3" x14ac:dyDescent="0.3">
      <c r="A819" s="2" t="s">
        <v>748</v>
      </c>
      <c r="B819" s="680" t="str">
        <f t="shared" si="18"/>
        <v>Jaunimas:</v>
      </c>
      <c r="C819" s="676"/>
    </row>
    <row r="820" spans="1:3" x14ac:dyDescent="0.3">
      <c r="A820" s="2" t="s">
        <v>749</v>
      </c>
      <c r="B820" s="509" t="str">
        <f t="shared" si="18"/>
        <v>Ar pagal priemonę finansuojami projektai, skirti jaunimui?</v>
      </c>
      <c r="C820" s="672" t="str">
        <f>'10'!N51</f>
        <v>Ne</v>
      </c>
    </row>
    <row r="821" spans="1:3" x14ac:dyDescent="0.3">
      <c r="A821" s="2" t="s">
        <v>750</v>
      </c>
      <c r="B821" s="509" t="str">
        <f t="shared" si="18"/>
        <v>Pasirinkimo pagrindimas (jei taip, kaip bus užtikrinta)</v>
      </c>
      <c r="C821" s="677">
        <f>'10'!N52</f>
        <v>0</v>
      </c>
    </row>
    <row r="822" spans="1:3" x14ac:dyDescent="0.3">
      <c r="A822" s="2" t="s">
        <v>751</v>
      </c>
      <c r="B822" s="675" t="str">
        <f t="shared" si="18"/>
        <v>E dalis. Priemonės rezultato rodikliai:</v>
      </c>
      <c r="C822" s="676"/>
    </row>
    <row r="823" spans="1:3" x14ac:dyDescent="0.3">
      <c r="A823" s="2" t="s">
        <v>752</v>
      </c>
      <c r="B823" s="680" t="str">
        <f t="shared" si="18"/>
        <v>SP rezultato rodiklių taikymas priemonei:</v>
      </c>
      <c r="C823" s="676"/>
    </row>
    <row r="824" spans="1:3" x14ac:dyDescent="0.3">
      <c r="A824" s="2" t="s">
        <v>753</v>
      </c>
      <c r="B824" s="681" t="str">
        <f t="shared" si="18"/>
        <v>R.3</v>
      </c>
      <c r="C824" s="687" t="str">
        <f>'10'!N55</f>
        <v>Ne</v>
      </c>
    </row>
    <row r="825" spans="1:3" x14ac:dyDescent="0.3">
      <c r="A825" s="2" t="s">
        <v>754</v>
      </c>
      <c r="B825" s="681" t="str">
        <f t="shared" si="18"/>
        <v>R.37</v>
      </c>
      <c r="C825" s="687" t="str">
        <f>'10'!N56</f>
        <v>Ne</v>
      </c>
    </row>
    <row r="826" spans="1:3" x14ac:dyDescent="0.3">
      <c r="A826" s="2" t="s">
        <v>755</v>
      </c>
      <c r="B826" s="681" t="str">
        <f t="shared" si="18"/>
        <v>R.39</v>
      </c>
      <c r="C826" s="687" t="str">
        <f>'10'!N57</f>
        <v>Ne</v>
      </c>
    </row>
    <row r="827" spans="1:3" x14ac:dyDescent="0.3">
      <c r="A827" s="2" t="s">
        <v>756</v>
      </c>
      <c r="B827" s="681" t="str">
        <f t="shared" si="18"/>
        <v>R.41</v>
      </c>
      <c r="C827" s="687" t="str">
        <f>'10'!N58</f>
        <v>Ne</v>
      </c>
    </row>
    <row r="828" spans="1:3" x14ac:dyDescent="0.3">
      <c r="A828" s="2" t="s">
        <v>757</v>
      </c>
      <c r="B828" s="681" t="str">
        <f t="shared" si="18"/>
        <v>R.42</v>
      </c>
      <c r="C828" s="687" t="str">
        <f>'10'!N59</f>
        <v>Ne</v>
      </c>
    </row>
    <row r="829" spans="1:3" x14ac:dyDescent="0.3">
      <c r="A829" s="2" t="s">
        <v>758</v>
      </c>
      <c r="B829" s="680" t="str">
        <f t="shared" si="18"/>
        <v>VPS rodiklių taikymas priemonei:</v>
      </c>
      <c r="C829" s="688"/>
    </row>
    <row r="830" spans="1:3" x14ac:dyDescent="0.3">
      <c r="A830" s="2" t="s">
        <v>759</v>
      </c>
      <c r="B830" s="681" t="str">
        <f t="shared" si="18"/>
        <v>KAZL-R.1</v>
      </c>
      <c r="C830" s="687" t="str">
        <f>'10'!N61</f>
        <v>Ne</v>
      </c>
    </row>
    <row r="831" spans="1:3" x14ac:dyDescent="0.3">
      <c r="A831" s="2" t="s">
        <v>760</v>
      </c>
      <c r="B831" s="681" t="str">
        <f t="shared" si="18"/>
        <v>KAZL-R.2</v>
      </c>
      <c r="C831" s="687" t="str">
        <f>'10'!N62</f>
        <v>Ne</v>
      </c>
    </row>
    <row r="832" spans="1:3" x14ac:dyDescent="0.3">
      <c r="A832" s="2" t="s">
        <v>761</v>
      </c>
      <c r="B832" s="681" t="str">
        <f t="shared" si="18"/>
        <v>KAZL-R.3</v>
      </c>
      <c r="C832" s="687" t="str">
        <f>'10'!N63</f>
        <v>Ne</v>
      </c>
    </row>
    <row r="833" spans="1:3" x14ac:dyDescent="0.3">
      <c r="A833" s="2" t="s">
        <v>762</v>
      </c>
      <c r="B833" s="681" t="str">
        <f t="shared" si="18"/>
        <v>KAZL-P.4</v>
      </c>
      <c r="C833" s="687" t="str">
        <f>'10'!N64</f>
        <v>Ne</v>
      </c>
    </row>
    <row r="834" spans="1:3" x14ac:dyDescent="0.3">
      <c r="A834" s="2" t="s">
        <v>763</v>
      </c>
      <c r="B834" s="681" t="str">
        <f t="shared" si="18"/>
        <v>KAZL-P.5</v>
      </c>
      <c r="C834" s="687" t="str">
        <f>'10'!N65</f>
        <v>Ne</v>
      </c>
    </row>
    <row r="835" spans="1:3" x14ac:dyDescent="0.3">
      <c r="A835" s="2" t="s">
        <v>764</v>
      </c>
      <c r="B835" s="681" t="str">
        <f t="shared" si="18"/>
        <v>KAZL-P.6</v>
      </c>
      <c r="C835" s="687" t="str">
        <f>'10'!N66</f>
        <v>Ne</v>
      </c>
    </row>
    <row r="836" spans="1:3" x14ac:dyDescent="0.3">
      <c r="A836" s="2" t="s">
        <v>765</v>
      </c>
      <c r="B836" s="681" t="str">
        <f t="shared" si="18"/>
        <v>KAZL-P.7</v>
      </c>
      <c r="C836" s="687" t="str">
        <f>'10'!N67</f>
        <v>Ne</v>
      </c>
    </row>
    <row r="837" spans="1:3" x14ac:dyDescent="0.3">
      <c r="A837" s="2" t="s">
        <v>766</v>
      </c>
      <c r="B837" s="681" t="str">
        <f t="shared" si="18"/>
        <v>KAZL-P.8</v>
      </c>
      <c r="C837" s="687" t="str">
        <f>'10'!N68</f>
        <v>Ne</v>
      </c>
    </row>
    <row r="838" spans="1:3" x14ac:dyDescent="0.3">
      <c r="A838" s="2" t="s">
        <v>767</v>
      </c>
      <c r="B838" s="681" t="str">
        <f t="shared" si="18"/>
        <v>KAZL-P.9</v>
      </c>
      <c r="C838" s="687" t="str">
        <f>'10'!N69</f>
        <v>Ne</v>
      </c>
    </row>
    <row r="839" spans="1:3" x14ac:dyDescent="0.3">
      <c r="A839" s="2" t="s">
        <v>768</v>
      </c>
      <c r="B839" s="683" t="str">
        <f t="shared" si="18"/>
        <v>KAZL-P.10</v>
      </c>
      <c r="C839" s="689" t="str">
        <f>'10'!N70</f>
        <v>Ne</v>
      </c>
    </row>
    <row r="840" spans="1:3" x14ac:dyDescent="0.3">
      <c r="A840" s="2" t="s">
        <v>769</v>
      </c>
      <c r="B840" s="675" t="str">
        <f t="shared" si="18"/>
        <v>F dalis. Pagal priemonę remiamų projektų pobūdis:</v>
      </c>
      <c r="C840" s="676"/>
    </row>
    <row r="841" spans="1:3" x14ac:dyDescent="0.3">
      <c r="A841" s="2" t="s">
        <v>770</v>
      </c>
      <c r="B841" s="671" t="str">
        <f t="shared" ref="B841:B850" si="19">B764</f>
        <v>Remiami pelno projektai</v>
      </c>
      <c r="C841" s="672" t="str">
        <f>'10'!N72</f>
        <v>Ne</v>
      </c>
    </row>
    <row r="842" spans="1:3" ht="57.6" x14ac:dyDescent="0.3">
      <c r="A842" s="2" t="s">
        <v>771</v>
      </c>
      <c r="B842" s="673" t="str">
        <f t="shared" si="19"/>
        <v>Remiami projektai, susiję su žinių perdavimu, įskaitant konsultacijas, mokymą ir keitimąsi žiniomis apie tvarią, ekonominę, socialinę, aplinką ir klimatą tausojančią veiklą (aktualu rodikliui L801)</v>
      </c>
      <c r="C842" s="672" t="str">
        <f>'10'!N73</f>
        <v>Ne</v>
      </c>
    </row>
    <row r="843" spans="1:3" ht="57.6" x14ac:dyDescent="0.3">
      <c r="A843" s="2" t="s">
        <v>772</v>
      </c>
      <c r="B843" s="673" t="str">
        <f t="shared" si="19"/>
        <v>Remiami projektai, susiję su gamintojų organizacijomis, vietinėmis rinkomis, trumpomis tiekimo grandinėmis ir kokybės schemomis, įskaitant paramą investicijoms, rinkodaros veiklą ir kt. (aktualu rodikliui L802)</v>
      </c>
      <c r="C843" s="672" t="str">
        <f>'10'!N74</f>
        <v>Ne</v>
      </c>
    </row>
    <row r="844" spans="1:3" ht="43.2" x14ac:dyDescent="0.3">
      <c r="A844" s="2" t="s">
        <v>773</v>
      </c>
      <c r="B844" s="673" t="str">
        <f t="shared" si="19"/>
        <v>Remiami projektai, susiję su atsinaujinančios energijos gamybos pajėgumais, įskaitant biologinę (aktualu rodikliui L803)</v>
      </c>
      <c r="C844" s="672" t="str">
        <f>'10'!N75</f>
        <v>Ne</v>
      </c>
    </row>
    <row r="845" spans="1:3" ht="43.2" x14ac:dyDescent="0.3">
      <c r="A845" s="2" t="s">
        <v>774</v>
      </c>
      <c r="B845" s="673" t="str">
        <f t="shared" si="19"/>
        <v>Remiami projektai, prisidedantys prie aplinkos tvarumo, klimato kaitos švelninimo bei prisitaikymo prie jos tikslų įgyvendinimo kaimo vietovėse (aktualu rodikliui L804)</v>
      </c>
      <c r="C845" s="672" t="str">
        <f>'10'!N76</f>
        <v>Ne</v>
      </c>
    </row>
    <row r="846" spans="1:3" ht="28.8" x14ac:dyDescent="0.3">
      <c r="A846" s="2" t="s">
        <v>775</v>
      </c>
      <c r="B846" s="673" t="str">
        <f t="shared" si="19"/>
        <v>Remiami projektai, kurie kuria darbo vietas (aktualu rodikliui L805)</v>
      </c>
      <c r="C846" s="672" t="str">
        <f>'10'!N77</f>
        <v>Ne</v>
      </c>
    </row>
    <row r="847" spans="1:3" ht="28.8" x14ac:dyDescent="0.3">
      <c r="A847" s="2" t="s">
        <v>776</v>
      </c>
      <c r="B847" s="673" t="str">
        <f t="shared" si="19"/>
        <v>Remiami kaimo verslų, įskaitant bioekonomiką, projektai (aktualu rodikliui L 806)</v>
      </c>
      <c r="C847" s="672" t="str">
        <f>'10'!N78</f>
        <v>Ne</v>
      </c>
    </row>
    <row r="848" spans="1:3" ht="28.8" x14ac:dyDescent="0.3">
      <c r="A848" s="2" t="s">
        <v>777</v>
      </c>
      <c r="B848" s="673" t="str">
        <f t="shared" si="19"/>
        <v>Remiami projektai, susiję su sumanių kaimų strategijomis (aktualu rodikliui L807)</v>
      </c>
      <c r="C848" s="672" t="str">
        <f>'10'!N79</f>
        <v>Ne</v>
      </c>
    </row>
    <row r="849" spans="1:3" ht="28.8" x14ac:dyDescent="0.3">
      <c r="A849" s="2" t="s">
        <v>778</v>
      </c>
      <c r="B849" s="673" t="str">
        <f t="shared" si="19"/>
        <v>Remiami projektai, gerinantys paslaugų prieinamumą ir infrastruktūrą (aktualu rodikliui L808)</v>
      </c>
      <c r="C849" s="672" t="str">
        <f>'10'!N80</f>
        <v>Ne</v>
      </c>
    </row>
    <row r="850" spans="1:3" ht="28.8" x14ac:dyDescent="0.3">
      <c r="A850" s="2" t="s">
        <v>779</v>
      </c>
      <c r="B850" s="673" t="str">
        <f t="shared" si="19"/>
        <v>Remiami socialinės įtraukties projektai (aktualu rodikliui L809)</v>
      </c>
      <c r="C850" s="672" t="str">
        <f>'10'!N81</f>
        <v>Ne</v>
      </c>
    </row>
    <row r="851" spans="1:3" x14ac:dyDescent="0.3">
      <c r="B851" s="649"/>
      <c r="C851" s="685"/>
    </row>
    <row r="852" spans="1:3" x14ac:dyDescent="0.3">
      <c r="A852" s="1"/>
      <c r="B852" s="362"/>
      <c r="C852" s="686" t="str">
        <f>'10'!O6</f>
        <v>12 priemonė</v>
      </c>
    </row>
    <row r="853" spans="1:3" x14ac:dyDescent="0.3">
      <c r="A853" s="2" t="s">
        <v>188</v>
      </c>
      <c r="B853" s="509" t="str">
        <f>B776</f>
        <v>Priemonės pavadinimas</v>
      </c>
      <c r="C853" s="670">
        <f>'10'!O7</f>
        <v>0</v>
      </c>
    </row>
    <row r="854" spans="1:3" x14ac:dyDescent="0.3">
      <c r="A854" s="2" t="s">
        <v>189</v>
      </c>
      <c r="B854" s="671" t="str">
        <f t="shared" ref="B854:B917" si="20">B777</f>
        <v>Priemonės rūšis</v>
      </c>
      <c r="C854" s="670">
        <f>'10'!O8</f>
        <v>0</v>
      </c>
    </row>
    <row r="855" spans="1:3" x14ac:dyDescent="0.3">
      <c r="A855" s="2" t="s">
        <v>190</v>
      </c>
      <c r="B855" s="671" t="str">
        <f t="shared" si="20"/>
        <v>VVG teritorijos poreikių, kuriuos tenkina priemonė, skaičius</v>
      </c>
      <c r="C855" s="670">
        <f>'10'!O9</f>
        <v>0</v>
      </c>
    </row>
    <row r="856" spans="1:3" x14ac:dyDescent="0.3">
      <c r="A856" s="2" t="s">
        <v>191</v>
      </c>
      <c r="B856" s="671" t="str">
        <f t="shared" si="20"/>
        <v>BŽŪP tikslų, kuriuos įgyvendina priemonė, skaičius</v>
      </c>
      <c r="C856" s="670">
        <f>'10'!O10</f>
        <v>0</v>
      </c>
    </row>
    <row r="857" spans="1:3" x14ac:dyDescent="0.3">
      <c r="A857" s="2" t="s">
        <v>192</v>
      </c>
      <c r="B857" s="671" t="str">
        <f t="shared" si="20"/>
        <v>Pagrindinis BŽŪP tikslas, kurį įgyvendina VPS priemonė</v>
      </c>
      <c r="C857" s="672" t="str">
        <f>'10'!O11</f>
        <v>Pasirinkite</v>
      </c>
    </row>
    <row r="858" spans="1:3" ht="28.8" x14ac:dyDescent="0.3">
      <c r="A858" s="2" t="s">
        <v>193</v>
      </c>
      <c r="B858" s="673" t="str">
        <f t="shared" si="20"/>
        <v>Ar priemonė prisideda prie 4 konkretaus BŽŪP tikslo? (tikslas nurodytas 5 lape)</v>
      </c>
      <c r="C858" s="672" t="str">
        <f>'10'!O12</f>
        <v>Ne</v>
      </c>
    </row>
    <row r="859" spans="1:3" ht="28.8" x14ac:dyDescent="0.3">
      <c r="A859" s="2" t="s">
        <v>194</v>
      </c>
      <c r="B859" s="673" t="str">
        <f t="shared" si="20"/>
        <v>Ar priemonė prisideda prie 5 konkretaus BŽŪP tikslo? (tikslas nurodytas 5 lape)</v>
      </c>
      <c r="C859" s="672" t="str">
        <f>'10'!O13</f>
        <v>Ne</v>
      </c>
    </row>
    <row r="860" spans="1:3" ht="28.8" x14ac:dyDescent="0.3">
      <c r="A860" s="2" t="s">
        <v>195</v>
      </c>
      <c r="B860" s="673" t="str">
        <f t="shared" si="20"/>
        <v>Ar priemonė prisideda prie 6 konkretaus BŽŪP tikslo? (tikslas nurodytas 5 lape)</v>
      </c>
      <c r="C860" s="672" t="str">
        <f>'10'!O14</f>
        <v>Ne</v>
      </c>
    </row>
    <row r="861" spans="1:3" ht="28.8" x14ac:dyDescent="0.3">
      <c r="A861" s="2" t="s">
        <v>196</v>
      </c>
      <c r="B861" s="673" t="str">
        <f t="shared" si="20"/>
        <v>Ar priemonė prisideda prie 9 konkretaus BŽŪP tikslo? (tikslas nurodytas 5 lape)</v>
      </c>
      <c r="C861" s="672" t="str">
        <f>'10'!O15</f>
        <v>Ne</v>
      </c>
    </row>
    <row r="862" spans="1:3" x14ac:dyDescent="0.3">
      <c r="A862" s="2" t="s">
        <v>94</v>
      </c>
      <c r="B862" s="675" t="str">
        <f t="shared" si="20"/>
        <v>A dalis. Priemonės intervencijos logika:</v>
      </c>
      <c r="C862" s="676"/>
    </row>
    <row r="863" spans="1:3" ht="43.2" x14ac:dyDescent="0.3">
      <c r="A863" s="2" t="s">
        <v>197</v>
      </c>
      <c r="B863" s="673" t="str">
        <f t="shared" si="20"/>
        <v>Priemonės tikslas, ryšys su pagrindiniu BŽŪP tikslu ir VVG teritorijos poreikiais (problemomis ir (arba) potencialu), ryšys su VPS tema (jei taikoma)</v>
      </c>
      <c r="C863" s="677">
        <f>'10'!O17</f>
        <v>0</v>
      </c>
    </row>
    <row r="864" spans="1:3" x14ac:dyDescent="0.3">
      <c r="A864" s="2" t="s">
        <v>198</v>
      </c>
      <c r="B864" s="671" t="str">
        <f t="shared" si="20"/>
        <v>Pokytis, kurio siekiama VPS priemone</v>
      </c>
      <c r="C864" s="677">
        <f>'10'!O18</f>
        <v>0</v>
      </c>
    </row>
    <row r="865" spans="1:3" ht="28.8" x14ac:dyDescent="0.3">
      <c r="A865" s="2" t="s">
        <v>199</v>
      </c>
      <c r="B865" s="509" t="str">
        <f t="shared" si="20"/>
        <v>Kaip priemonė prisidės prie horizontalaus tikslo d įgyvendinimo? (pildoma, jei taikoma)</v>
      </c>
      <c r="C865" s="677">
        <f>'10'!O19</f>
        <v>0</v>
      </c>
    </row>
    <row r="866" spans="1:3" ht="28.8" x14ac:dyDescent="0.3">
      <c r="A866" s="2" t="s">
        <v>200</v>
      </c>
      <c r="B866" s="509" t="str">
        <f t="shared" si="20"/>
        <v>Kaip priemonė prisidės prie horizontalaus tikslo e įgyvendinimo? (pildoma, jei taikoma)</v>
      </c>
      <c r="C866" s="677">
        <f>'10'!O20</f>
        <v>0</v>
      </c>
    </row>
    <row r="867" spans="1:3" ht="28.8" x14ac:dyDescent="0.3">
      <c r="A867" s="2" t="s">
        <v>201</v>
      </c>
      <c r="B867" s="509" t="str">
        <f t="shared" si="20"/>
        <v>Kaip priemonė prisidės prie horizontalaus tikslo f įgyvendinimo? (pildoma, jei taikoma)</v>
      </c>
      <c r="C867" s="677">
        <f>'10'!O21</f>
        <v>0</v>
      </c>
    </row>
    <row r="868" spans="1:3" ht="28.8" x14ac:dyDescent="0.3">
      <c r="A868" s="2" t="s">
        <v>202</v>
      </c>
      <c r="B868" s="509" t="str">
        <f t="shared" si="20"/>
        <v>Kaip priemonė prisidės prie horizontalaus tikslo i įgyvendinimo? (pildoma, jei taikoma)</v>
      </c>
      <c r="C868" s="677">
        <f>'10'!O22</f>
        <v>0</v>
      </c>
    </row>
    <row r="869" spans="1:3" ht="28.8" x14ac:dyDescent="0.3">
      <c r="A869" s="2" t="s">
        <v>203</v>
      </c>
      <c r="B869" s="675" t="str">
        <f t="shared" si="20"/>
        <v>B dalis. Pareiškėjų ir projektų tinkamumo sąlygos, projektų atrankos principai:</v>
      </c>
      <c r="C869" s="676"/>
    </row>
    <row r="870" spans="1:3" x14ac:dyDescent="0.3">
      <c r="A870" s="2" t="s">
        <v>204</v>
      </c>
      <c r="B870" s="509" t="str">
        <f t="shared" si="20"/>
        <v>Pagal priemonę remiamos veiklos</v>
      </c>
      <c r="C870" s="677">
        <f>'10'!O24</f>
        <v>0</v>
      </c>
    </row>
    <row r="871" spans="1:3" ht="28.8" x14ac:dyDescent="0.3">
      <c r="A871" s="2" t="s">
        <v>205</v>
      </c>
      <c r="B871" s="671" t="str">
        <f t="shared" si="20"/>
        <v>Tinkami pareiškėjai ir partneriai (jei taikomas reikalavimas projektus įgyvendinti su partneriais)</v>
      </c>
      <c r="C871" s="677">
        <f>'10'!O25</f>
        <v>0</v>
      </c>
    </row>
    <row r="872" spans="1:3" ht="28.8" x14ac:dyDescent="0.3">
      <c r="A872" s="2" t="s">
        <v>206</v>
      </c>
      <c r="B872" s="671" t="str">
        <f t="shared" si="20"/>
        <v>Priemonės tikslinė grupė (pildoma, jei nesutampa su tinkamais pareiškėjais ir (arba) partneriais)</v>
      </c>
      <c r="C872" s="677">
        <f>'10'!O26</f>
        <v>0</v>
      </c>
    </row>
    <row r="873" spans="1:3" x14ac:dyDescent="0.3">
      <c r="A873" s="2" t="s">
        <v>725</v>
      </c>
      <c r="B873" s="509" t="str">
        <f t="shared" si="20"/>
        <v>Tinkamumo sąlygos pareiškėjams ir projektams</v>
      </c>
      <c r="C873" s="677">
        <f>'10'!O27</f>
        <v>0</v>
      </c>
    </row>
    <row r="874" spans="1:3" x14ac:dyDescent="0.3">
      <c r="A874" s="2" t="s">
        <v>726</v>
      </c>
      <c r="B874" s="673" t="str">
        <f t="shared" si="20"/>
        <v>Projektų atrankos principai</v>
      </c>
      <c r="C874" s="677">
        <f>'10'!O28</f>
        <v>0</v>
      </c>
    </row>
    <row r="875" spans="1:3" x14ac:dyDescent="0.3">
      <c r="A875" s="2" t="s">
        <v>727</v>
      </c>
      <c r="B875" s="509" t="str">
        <f t="shared" si="20"/>
        <v>Planuojamų kvietimų teikti paraiškas skaičius</v>
      </c>
      <c r="C875" s="670">
        <f>'10'!O29</f>
        <v>0</v>
      </c>
    </row>
    <row r="876" spans="1:3" x14ac:dyDescent="0.3">
      <c r="A876" s="2" t="s">
        <v>728</v>
      </c>
      <c r="B876" s="651" t="str">
        <f t="shared" si="20"/>
        <v>C dalis. Paramos dydžiai:</v>
      </c>
      <c r="C876" s="676"/>
    </row>
    <row r="877" spans="1:3" x14ac:dyDescent="0.3">
      <c r="A877" s="2" t="s">
        <v>729</v>
      </c>
      <c r="B877" s="509" t="str">
        <f t="shared" si="20"/>
        <v>Didžiausia paramos suma vietos projektui, Eur</v>
      </c>
      <c r="C877" s="677">
        <f>'10'!O31</f>
        <v>0</v>
      </c>
    </row>
    <row r="878" spans="1:3" x14ac:dyDescent="0.3">
      <c r="A878" s="2" t="s">
        <v>730</v>
      </c>
      <c r="B878" s="509" t="str">
        <f t="shared" si="20"/>
        <v xml:space="preserve">Paramos lyginamoji dalis, proc. </v>
      </c>
      <c r="C878" s="677">
        <f>'10'!O32</f>
        <v>0</v>
      </c>
    </row>
    <row r="879" spans="1:3" x14ac:dyDescent="0.3">
      <c r="A879" s="2" t="s">
        <v>731</v>
      </c>
      <c r="B879" s="509" t="str">
        <f t="shared" si="20"/>
        <v>Planuojama paramos suma priemonei, Eur</v>
      </c>
      <c r="C879" s="678">
        <f>'10'!O33</f>
        <v>0</v>
      </c>
    </row>
    <row r="880" spans="1:3" x14ac:dyDescent="0.3">
      <c r="A880" s="2" t="s">
        <v>732</v>
      </c>
      <c r="B880" s="509" t="str">
        <f t="shared" si="20"/>
        <v>Planuojama paremti projektų (rodiklis L700)</v>
      </c>
      <c r="C880" s="679">
        <f>'10'!O34</f>
        <v>0</v>
      </c>
    </row>
    <row r="881" spans="1:3" x14ac:dyDescent="0.3">
      <c r="A881" s="2" t="s">
        <v>733</v>
      </c>
      <c r="B881" s="509" t="str">
        <f t="shared" si="20"/>
        <v>Paaiškinimas, kaip nustatyta rodiklio L700 reikšmė</v>
      </c>
      <c r="C881" s="677">
        <f>'10'!O35</f>
        <v>0</v>
      </c>
    </row>
    <row r="882" spans="1:3" ht="28.8" x14ac:dyDescent="0.3">
      <c r="A882" s="2" t="s">
        <v>734</v>
      </c>
      <c r="B882" s="651" t="str">
        <f t="shared" si="20"/>
        <v>D dalis. Priemonės indėlis į ES ir nacionalinių horizontaliųjų principų įgyvendinimą:</v>
      </c>
      <c r="C882" s="676"/>
    </row>
    <row r="883" spans="1:3" x14ac:dyDescent="0.3">
      <c r="A883" s="2" t="s">
        <v>735</v>
      </c>
      <c r="B883" s="680" t="str">
        <f t="shared" si="20"/>
        <v>Subregioninės vietovės principas:</v>
      </c>
      <c r="C883" s="676"/>
    </row>
    <row r="884" spans="1:3" ht="28.8" x14ac:dyDescent="0.3">
      <c r="A884" s="2" t="s">
        <v>736</v>
      </c>
      <c r="B884" s="509" t="str">
        <f t="shared" si="20"/>
        <v>Ar siekiama, kad pagal priemonę finansuojami projektai apimtų visas VVG teritorijos seniūnijas?</v>
      </c>
      <c r="C884" s="672" t="str">
        <f>'10'!O38</f>
        <v>Ne</v>
      </c>
    </row>
    <row r="885" spans="1:3" x14ac:dyDescent="0.3">
      <c r="A885" s="2" t="s">
        <v>737</v>
      </c>
      <c r="B885" s="509" t="str">
        <f t="shared" si="20"/>
        <v>Pasirinkimo pagrindimas</v>
      </c>
      <c r="C885" s="677">
        <f>'10'!O39</f>
        <v>0</v>
      </c>
    </row>
    <row r="886" spans="1:3" x14ac:dyDescent="0.3">
      <c r="A886" s="2" t="s">
        <v>738</v>
      </c>
      <c r="B886" s="680" t="str">
        <f t="shared" si="20"/>
        <v>Partnerystės principas:</v>
      </c>
      <c r="C886" s="676"/>
    </row>
    <row r="887" spans="1:3" ht="28.8" x14ac:dyDescent="0.3">
      <c r="A887" s="2" t="s">
        <v>739</v>
      </c>
      <c r="B887" s="509" t="str">
        <f t="shared" si="20"/>
        <v>Ar siekiama, kad pagal priemonę finansuojami projektai būtų vykdomi su partneriais?</v>
      </c>
      <c r="C887" s="672" t="str">
        <f>'10'!O41</f>
        <v>Ne</v>
      </c>
    </row>
    <row r="888" spans="1:3" x14ac:dyDescent="0.3">
      <c r="A888" s="2" t="s">
        <v>740</v>
      </c>
      <c r="B888" s="509" t="str">
        <f t="shared" si="20"/>
        <v>Pasirinkimo pagrindimas</v>
      </c>
      <c r="C888" s="677">
        <f>'10'!O42</f>
        <v>0</v>
      </c>
    </row>
    <row r="889" spans="1:3" x14ac:dyDescent="0.3">
      <c r="A889" s="2" t="s">
        <v>741</v>
      </c>
      <c r="B889" s="680" t="str">
        <f t="shared" si="20"/>
        <v>Inovacijų principas:</v>
      </c>
      <c r="C889" s="676"/>
    </row>
    <row r="890" spans="1:3" ht="28.8" x14ac:dyDescent="0.3">
      <c r="A890" s="2" t="s">
        <v>742</v>
      </c>
      <c r="B890" s="509" t="str">
        <f t="shared" si="20"/>
        <v>Ar siekiama, kad pagal priemonę finansuojami projektai būtų skirti inovacijoms vietos lygiu diegti?</v>
      </c>
      <c r="C890" s="672" t="str">
        <f>'10'!O44</f>
        <v>Ne</v>
      </c>
    </row>
    <row r="891" spans="1:3" x14ac:dyDescent="0.3">
      <c r="A891" s="2" t="s">
        <v>743</v>
      </c>
      <c r="B891" s="509" t="str">
        <f t="shared" si="20"/>
        <v>Pasirinkimo pagrindimas</v>
      </c>
      <c r="C891" s="677">
        <f>'10'!O45</f>
        <v>0</v>
      </c>
    </row>
    <row r="892" spans="1:3" ht="28.8" x14ac:dyDescent="0.3">
      <c r="A892" s="2" t="s">
        <v>744</v>
      </c>
      <c r="B892" s="509" t="str">
        <f t="shared" si="20"/>
        <v>Planuojama paremti projektų, skirtų inovacijoms vietos lygiu diegti (rodiklis L710)</v>
      </c>
      <c r="C892" s="679">
        <f>'10'!O46</f>
        <v>0</v>
      </c>
    </row>
    <row r="893" spans="1:3" x14ac:dyDescent="0.3">
      <c r="A893" s="2" t="s">
        <v>745</v>
      </c>
      <c r="B893" s="680" t="str">
        <f t="shared" si="20"/>
        <v>Lyčių lygybė ir nediskriminavimas:</v>
      </c>
      <c r="C893" s="676"/>
    </row>
    <row r="894" spans="1:3" ht="28.8" x14ac:dyDescent="0.3">
      <c r="A894" s="2" t="s">
        <v>746</v>
      </c>
      <c r="B894" s="509" t="str">
        <f t="shared" si="20"/>
        <v>Ar pagal priemonę finansuojami projektai, skirti lyčių lygybei ir nediskriminavimui?</v>
      </c>
      <c r="C894" s="672" t="str">
        <f>'10'!O48</f>
        <v>Ne</v>
      </c>
    </row>
    <row r="895" spans="1:3" x14ac:dyDescent="0.3">
      <c r="A895" s="2" t="s">
        <v>747</v>
      </c>
      <c r="B895" s="509" t="str">
        <f t="shared" si="20"/>
        <v>Pasirinkimo pagrindimas (jei taip, kaip bus užtikrinta)</v>
      </c>
      <c r="C895" s="677">
        <f>'10'!O49</f>
        <v>0</v>
      </c>
    </row>
    <row r="896" spans="1:3" x14ac:dyDescent="0.3">
      <c r="A896" s="2" t="s">
        <v>748</v>
      </c>
      <c r="B896" s="680" t="str">
        <f t="shared" si="20"/>
        <v>Jaunimas:</v>
      </c>
      <c r="C896" s="676"/>
    </row>
    <row r="897" spans="1:3" x14ac:dyDescent="0.3">
      <c r="A897" s="2" t="s">
        <v>749</v>
      </c>
      <c r="B897" s="509" t="str">
        <f t="shared" si="20"/>
        <v>Ar pagal priemonę finansuojami projektai, skirti jaunimui?</v>
      </c>
      <c r="C897" s="672" t="str">
        <f>'10'!O51</f>
        <v>Ne</v>
      </c>
    </row>
    <row r="898" spans="1:3" x14ac:dyDescent="0.3">
      <c r="A898" s="2" t="s">
        <v>750</v>
      </c>
      <c r="B898" s="509" t="str">
        <f t="shared" si="20"/>
        <v>Pasirinkimo pagrindimas (jei taip, kaip bus užtikrinta)</v>
      </c>
      <c r="C898" s="677">
        <f>'10'!O52</f>
        <v>0</v>
      </c>
    </row>
    <row r="899" spans="1:3" x14ac:dyDescent="0.3">
      <c r="A899" s="2" t="s">
        <v>751</v>
      </c>
      <c r="B899" s="675" t="str">
        <f t="shared" si="20"/>
        <v>E dalis. Priemonės rezultato rodikliai:</v>
      </c>
      <c r="C899" s="676"/>
    </row>
    <row r="900" spans="1:3" x14ac:dyDescent="0.3">
      <c r="A900" s="2" t="s">
        <v>752</v>
      </c>
      <c r="B900" s="680" t="str">
        <f t="shared" si="20"/>
        <v>SP rezultato rodiklių taikymas priemonei:</v>
      </c>
      <c r="C900" s="676"/>
    </row>
    <row r="901" spans="1:3" x14ac:dyDescent="0.3">
      <c r="A901" s="2" t="s">
        <v>753</v>
      </c>
      <c r="B901" s="681" t="str">
        <f t="shared" si="20"/>
        <v>R.3</v>
      </c>
      <c r="C901" s="687" t="str">
        <f>'10'!O55</f>
        <v>Ne</v>
      </c>
    </row>
    <row r="902" spans="1:3" x14ac:dyDescent="0.3">
      <c r="A902" s="2" t="s">
        <v>754</v>
      </c>
      <c r="B902" s="681" t="str">
        <f t="shared" si="20"/>
        <v>R.37</v>
      </c>
      <c r="C902" s="687" t="str">
        <f>'10'!O56</f>
        <v>Ne</v>
      </c>
    </row>
    <row r="903" spans="1:3" x14ac:dyDescent="0.3">
      <c r="A903" s="2" t="s">
        <v>755</v>
      </c>
      <c r="B903" s="681" t="str">
        <f t="shared" si="20"/>
        <v>R.39</v>
      </c>
      <c r="C903" s="687" t="str">
        <f>'10'!O57</f>
        <v>Ne</v>
      </c>
    </row>
    <row r="904" spans="1:3" x14ac:dyDescent="0.3">
      <c r="A904" s="2" t="s">
        <v>756</v>
      </c>
      <c r="B904" s="681" t="str">
        <f t="shared" si="20"/>
        <v>R.41</v>
      </c>
      <c r="C904" s="687" t="str">
        <f>'10'!O58</f>
        <v>Ne</v>
      </c>
    </row>
    <row r="905" spans="1:3" x14ac:dyDescent="0.3">
      <c r="A905" s="2" t="s">
        <v>757</v>
      </c>
      <c r="B905" s="681" t="str">
        <f t="shared" si="20"/>
        <v>R.42</v>
      </c>
      <c r="C905" s="687" t="str">
        <f>'10'!O59</f>
        <v>Ne</v>
      </c>
    </row>
    <row r="906" spans="1:3" x14ac:dyDescent="0.3">
      <c r="A906" s="2" t="s">
        <v>758</v>
      </c>
      <c r="B906" s="680" t="str">
        <f t="shared" si="20"/>
        <v>VPS rodiklių taikymas priemonei:</v>
      </c>
      <c r="C906" s="688"/>
    </row>
    <row r="907" spans="1:3" x14ac:dyDescent="0.3">
      <c r="A907" s="2" t="s">
        <v>759</v>
      </c>
      <c r="B907" s="681" t="str">
        <f t="shared" si="20"/>
        <v>KAZL-R.1</v>
      </c>
      <c r="C907" s="687" t="str">
        <f>'10'!O61</f>
        <v>Ne</v>
      </c>
    </row>
    <row r="908" spans="1:3" x14ac:dyDescent="0.3">
      <c r="A908" s="2" t="s">
        <v>760</v>
      </c>
      <c r="B908" s="681" t="str">
        <f t="shared" si="20"/>
        <v>KAZL-R.2</v>
      </c>
      <c r="C908" s="687" t="str">
        <f>'10'!O62</f>
        <v>Ne</v>
      </c>
    </row>
    <row r="909" spans="1:3" x14ac:dyDescent="0.3">
      <c r="A909" s="2" t="s">
        <v>761</v>
      </c>
      <c r="B909" s="681" t="str">
        <f t="shared" si="20"/>
        <v>KAZL-R.3</v>
      </c>
      <c r="C909" s="687" t="str">
        <f>'10'!O63</f>
        <v>Ne</v>
      </c>
    </row>
    <row r="910" spans="1:3" x14ac:dyDescent="0.3">
      <c r="A910" s="2" t="s">
        <v>762</v>
      </c>
      <c r="B910" s="681" t="str">
        <f t="shared" si="20"/>
        <v>KAZL-P.4</v>
      </c>
      <c r="C910" s="687" t="str">
        <f>'10'!O64</f>
        <v>Ne</v>
      </c>
    </row>
    <row r="911" spans="1:3" x14ac:dyDescent="0.3">
      <c r="A911" s="2" t="s">
        <v>763</v>
      </c>
      <c r="B911" s="681" t="str">
        <f t="shared" si="20"/>
        <v>KAZL-P.5</v>
      </c>
      <c r="C911" s="687" t="str">
        <f>'10'!O65</f>
        <v>Ne</v>
      </c>
    </row>
    <row r="912" spans="1:3" x14ac:dyDescent="0.3">
      <c r="A912" s="2" t="s">
        <v>764</v>
      </c>
      <c r="B912" s="681" t="str">
        <f t="shared" si="20"/>
        <v>KAZL-P.6</v>
      </c>
      <c r="C912" s="687" t="str">
        <f>'10'!O66</f>
        <v>Ne</v>
      </c>
    </row>
    <row r="913" spans="1:3" x14ac:dyDescent="0.3">
      <c r="A913" s="2" t="s">
        <v>765</v>
      </c>
      <c r="B913" s="681" t="str">
        <f t="shared" si="20"/>
        <v>KAZL-P.7</v>
      </c>
      <c r="C913" s="687" t="str">
        <f>'10'!O67</f>
        <v>Ne</v>
      </c>
    </row>
    <row r="914" spans="1:3" x14ac:dyDescent="0.3">
      <c r="A914" s="2" t="s">
        <v>766</v>
      </c>
      <c r="B914" s="681" t="str">
        <f t="shared" si="20"/>
        <v>KAZL-P.8</v>
      </c>
      <c r="C914" s="687" t="str">
        <f>'10'!O68</f>
        <v>Ne</v>
      </c>
    </row>
    <row r="915" spans="1:3" x14ac:dyDescent="0.3">
      <c r="A915" s="2" t="s">
        <v>767</v>
      </c>
      <c r="B915" s="681" t="str">
        <f t="shared" si="20"/>
        <v>KAZL-P.9</v>
      </c>
      <c r="C915" s="687" t="str">
        <f>'10'!O69</f>
        <v>Ne</v>
      </c>
    </row>
    <row r="916" spans="1:3" x14ac:dyDescent="0.3">
      <c r="A916" s="2" t="s">
        <v>768</v>
      </c>
      <c r="B916" s="683" t="str">
        <f t="shared" si="20"/>
        <v>KAZL-P.10</v>
      </c>
      <c r="C916" s="689" t="str">
        <f>'10'!O70</f>
        <v>Ne</v>
      </c>
    </row>
    <row r="917" spans="1:3" x14ac:dyDescent="0.3">
      <c r="A917" s="2" t="s">
        <v>769</v>
      </c>
      <c r="B917" s="675" t="str">
        <f t="shared" si="20"/>
        <v>F dalis. Pagal priemonę remiamų projektų pobūdis:</v>
      </c>
      <c r="C917" s="676"/>
    </row>
    <row r="918" spans="1:3" x14ac:dyDescent="0.3">
      <c r="A918" s="2" t="s">
        <v>770</v>
      </c>
      <c r="B918" s="671" t="str">
        <f t="shared" ref="B918:B927" si="21">B841</f>
        <v>Remiami pelno projektai</v>
      </c>
      <c r="C918" s="672" t="str">
        <f>'10'!O72</f>
        <v>Ne</v>
      </c>
    </row>
    <row r="919" spans="1:3" ht="57.6" x14ac:dyDescent="0.3">
      <c r="A919" s="2" t="s">
        <v>771</v>
      </c>
      <c r="B919" s="673" t="str">
        <f t="shared" si="21"/>
        <v>Remiami projektai, susiję su žinių perdavimu, įskaitant konsultacijas, mokymą ir keitimąsi žiniomis apie tvarią, ekonominę, socialinę, aplinką ir klimatą tausojančią veiklą (aktualu rodikliui L801)</v>
      </c>
      <c r="C919" s="672" t="str">
        <f>'10'!O73</f>
        <v>Ne</v>
      </c>
    </row>
    <row r="920" spans="1:3" ht="57.6" x14ac:dyDescent="0.3">
      <c r="A920" s="2" t="s">
        <v>772</v>
      </c>
      <c r="B920" s="673" t="str">
        <f t="shared" si="21"/>
        <v>Remiami projektai, susiję su gamintojų organizacijomis, vietinėmis rinkomis, trumpomis tiekimo grandinėmis ir kokybės schemomis, įskaitant paramą investicijoms, rinkodaros veiklą ir kt. (aktualu rodikliui L802)</v>
      </c>
      <c r="C920" s="672" t="str">
        <f>'10'!O74</f>
        <v>Ne</v>
      </c>
    </row>
    <row r="921" spans="1:3" ht="43.2" x14ac:dyDescent="0.3">
      <c r="A921" s="2" t="s">
        <v>773</v>
      </c>
      <c r="B921" s="673" t="str">
        <f t="shared" si="21"/>
        <v>Remiami projektai, susiję su atsinaujinančios energijos gamybos pajėgumais, įskaitant biologinę (aktualu rodikliui L803)</v>
      </c>
      <c r="C921" s="672" t="str">
        <f>'10'!O75</f>
        <v>Ne</v>
      </c>
    </row>
    <row r="922" spans="1:3" ht="43.2" x14ac:dyDescent="0.3">
      <c r="A922" s="2" t="s">
        <v>774</v>
      </c>
      <c r="B922" s="673" t="str">
        <f t="shared" si="21"/>
        <v>Remiami projektai, prisidedantys prie aplinkos tvarumo, klimato kaitos švelninimo bei prisitaikymo prie jos tikslų įgyvendinimo kaimo vietovėse (aktualu rodikliui L804)</v>
      </c>
      <c r="C922" s="672" t="str">
        <f>'10'!O76</f>
        <v>Ne</v>
      </c>
    </row>
    <row r="923" spans="1:3" ht="28.8" x14ac:dyDescent="0.3">
      <c r="A923" s="2" t="s">
        <v>775</v>
      </c>
      <c r="B923" s="673" t="str">
        <f t="shared" si="21"/>
        <v>Remiami projektai, kurie kuria darbo vietas (aktualu rodikliui L805)</v>
      </c>
      <c r="C923" s="672" t="str">
        <f>'10'!O77</f>
        <v>Ne</v>
      </c>
    </row>
    <row r="924" spans="1:3" ht="28.8" x14ac:dyDescent="0.3">
      <c r="A924" s="2" t="s">
        <v>776</v>
      </c>
      <c r="B924" s="673" t="str">
        <f t="shared" si="21"/>
        <v>Remiami kaimo verslų, įskaitant bioekonomiką, projektai (aktualu rodikliui L 806)</v>
      </c>
      <c r="C924" s="672" t="str">
        <f>'10'!O78</f>
        <v>Ne</v>
      </c>
    </row>
    <row r="925" spans="1:3" ht="28.8" x14ac:dyDescent="0.3">
      <c r="A925" s="2" t="s">
        <v>777</v>
      </c>
      <c r="B925" s="673" t="str">
        <f t="shared" si="21"/>
        <v>Remiami projektai, susiję su sumanių kaimų strategijomis (aktualu rodikliui L807)</v>
      </c>
      <c r="C925" s="672" t="str">
        <f>'10'!O79</f>
        <v>Ne</v>
      </c>
    </row>
    <row r="926" spans="1:3" ht="28.8" x14ac:dyDescent="0.3">
      <c r="A926" s="2" t="s">
        <v>778</v>
      </c>
      <c r="B926" s="673" t="str">
        <f t="shared" si="21"/>
        <v>Remiami projektai, gerinantys paslaugų prieinamumą ir infrastruktūrą (aktualu rodikliui L808)</v>
      </c>
      <c r="C926" s="672" t="str">
        <f>'10'!O80</f>
        <v>Ne</v>
      </c>
    </row>
    <row r="927" spans="1:3" ht="28.8" x14ac:dyDescent="0.3">
      <c r="A927" s="2" t="s">
        <v>779</v>
      </c>
      <c r="B927" s="673" t="str">
        <f t="shared" si="21"/>
        <v>Remiami socialinės įtraukties projektai (aktualu rodikliui L809)</v>
      </c>
      <c r="C927" s="672" t="str">
        <f>'10'!O81</f>
        <v>Ne</v>
      </c>
    </row>
    <row r="928" spans="1:3" x14ac:dyDescent="0.3">
      <c r="B928" s="649"/>
      <c r="C928" s="685"/>
    </row>
    <row r="929" spans="1:3" x14ac:dyDescent="0.3">
      <c r="A929" s="1"/>
      <c r="B929" s="362"/>
      <c r="C929" s="686" t="str">
        <f>'10'!P6</f>
        <v>13 priemonė</v>
      </c>
    </row>
    <row r="930" spans="1:3" x14ac:dyDescent="0.3">
      <c r="A930" s="2" t="s">
        <v>188</v>
      </c>
      <c r="B930" s="509" t="str">
        <f>B853</f>
        <v>Priemonės pavadinimas</v>
      </c>
      <c r="C930" s="670">
        <f>'10'!P7</f>
        <v>0</v>
      </c>
    </row>
    <row r="931" spans="1:3" x14ac:dyDescent="0.3">
      <c r="A931" s="2" t="s">
        <v>189</v>
      </c>
      <c r="B931" s="671" t="str">
        <f t="shared" ref="B931:B994" si="22">B854</f>
        <v>Priemonės rūšis</v>
      </c>
      <c r="C931" s="670">
        <f>'10'!P8</f>
        <v>0</v>
      </c>
    </row>
    <row r="932" spans="1:3" x14ac:dyDescent="0.3">
      <c r="A932" s="2" t="s">
        <v>190</v>
      </c>
      <c r="B932" s="671" t="str">
        <f t="shared" si="22"/>
        <v>VVG teritorijos poreikių, kuriuos tenkina priemonė, skaičius</v>
      </c>
      <c r="C932" s="670">
        <f>'10'!P9</f>
        <v>0</v>
      </c>
    </row>
    <row r="933" spans="1:3" x14ac:dyDescent="0.3">
      <c r="A933" s="2" t="s">
        <v>191</v>
      </c>
      <c r="B933" s="671" t="str">
        <f t="shared" si="22"/>
        <v>BŽŪP tikslų, kuriuos įgyvendina priemonė, skaičius</v>
      </c>
      <c r="C933" s="670">
        <f>'10'!P10</f>
        <v>0</v>
      </c>
    </row>
    <row r="934" spans="1:3" x14ac:dyDescent="0.3">
      <c r="A934" s="2" t="s">
        <v>192</v>
      </c>
      <c r="B934" s="671" t="str">
        <f t="shared" si="22"/>
        <v>Pagrindinis BŽŪP tikslas, kurį įgyvendina VPS priemonė</v>
      </c>
      <c r="C934" s="672" t="str">
        <f>'10'!P11</f>
        <v>Pasirinkite</v>
      </c>
    </row>
    <row r="935" spans="1:3" ht="28.8" x14ac:dyDescent="0.3">
      <c r="A935" s="2" t="s">
        <v>193</v>
      </c>
      <c r="B935" s="673" t="str">
        <f t="shared" si="22"/>
        <v>Ar priemonė prisideda prie 4 konkretaus BŽŪP tikslo? (tikslas nurodytas 5 lape)</v>
      </c>
      <c r="C935" s="672" t="str">
        <f>'10'!P12</f>
        <v>Ne</v>
      </c>
    </row>
    <row r="936" spans="1:3" ht="28.8" x14ac:dyDescent="0.3">
      <c r="A936" s="2" t="s">
        <v>194</v>
      </c>
      <c r="B936" s="673" t="str">
        <f t="shared" si="22"/>
        <v>Ar priemonė prisideda prie 5 konkretaus BŽŪP tikslo? (tikslas nurodytas 5 lape)</v>
      </c>
      <c r="C936" s="672" t="str">
        <f>'10'!P13</f>
        <v>Ne</v>
      </c>
    </row>
    <row r="937" spans="1:3" ht="28.8" x14ac:dyDescent="0.3">
      <c r="A937" s="2" t="s">
        <v>195</v>
      </c>
      <c r="B937" s="673" t="str">
        <f t="shared" si="22"/>
        <v>Ar priemonė prisideda prie 6 konkretaus BŽŪP tikslo? (tikslas nurodytas 5 lape)</v>
      </c>
      <c r="C937" s="672" t="str">
        <f>'10'!P14</f>
        <v>Ne</v>
      </c>
    </row>
    <row r="938" spans="1:3" ht="28.8" x14ac:dyDescent="0.3">
      <c r="A938" s="2" t="s">
        <v>196</v>
      </c>
      <c r="B938" s="673" t="str">
        <f t="shared" si="22"/>
        <v>Ar priemonė prisideda prie 9 konkretaus BŽŪP tikslo? (tikslas nurodytas 5 lape)</v>
      </c>
      <c r="C938" s="672" t="str">
        <f>'10'!P15</f>
        <v>Ne</v>
      </c>
    </row>
    <row r="939" spans="1:3" x14ac:dyDescent="0.3">
      <c r="A939" s="2" t="s">
        <v>94</v>
      </c>
      <c r="B939" s="675" t="str">
        <f t="shared" si="22"/>
        <v>A dalis. Priemonės intervencijos logika:</v>
      </c>
      <c r="C939" s="676"/>
    </row>
    <row r="940" spans="1:3" ht="43.2" x14ac:dyDescent="0.3">
      <c r="A940" s="2" t="s">
        <v>197</v>
      </c>
      <c r="B940" s="673" t="str">
        <f t="shared" si="22"/>
        <v>Priemonės tikslas, ryšys su pagrindiniu BŽŪP tikslu ir VVG teritorijos poreikiais (problemomis ir (arba) potencialu), ryšys su VPS tema (jei taikoma)</v>
      </c>
      <c r="C940" s="677">
        <f>'10'!P17</f>
        <v>0</v>
      </c>
    </row>
    <row r="941" spans="1:3" x14ac:dyDescent="0.3">
      <c r="A941" s="2" t="s">
        <v>198</v>
      </c>
      <c r="B941" s="671" t="str">
        <f t="shared" si="22"/>
        <v>Pokytis, kurio siekiama VPS priemone</v>
      </c>
      <c r="C941" s="677">
        <f>'10'!P18</f>
        <v>0</v>
      </c>
    </row>
    <row r="942" spans="1:3" ht="28.8" x14ac:dyDescent="0.3">
      <c r="A942" s="2" t="s">
        <v>199</v>
      </c>
      <c r="B942" s="509" t="str">
        <f t="shared" si="22"/>
        <v>Kaip priemonė prisidės prie horizontalaus tikslo d įgyvendinimo? (pildoma, jei taikoma)</v>
      </c>
      <c r="C942" s="677">
        <f>'10'!P19</f>
        <v>0</v>
      </c>
    </row>
    <row r="943" spans="1:3" ht="28.8" x14ac:dyDescent="0.3">
      <c r="A943" s="2" t="s">
        <v>200</v>
      </c>
      <c r="B943" s="509" t="str">
        <f t="shared" si="22"/>
        <v>Kaip priemonė prisidės prie horizontalaus tikslo e įgyvendinimo? (pildoma, jei taikoma)</v>
      </c>
      <c r="C943" s="677">
        <f>'10'!P20</f>
        <v>0</v>
      </c>
    </row>
    <row r="944" spans="1:3" ht="28.8" x14ac:dyDescent="0.3">
      <c r="A944" s="2" t="s">
        <v>201</v>
      </c>
      <c r="B944" s="509" t="str">
        <f t="shared" si="22"/>
        <v>Kaip priemonė prisidės prie horizontalaus tikslo f įgyvendinimo? (pildoma, jei taikoma)</v>
      </c>
      <c r="C944" s="677">
        <f>'10'!P21</f>
        <v>0</v>
      </c>
    </row>
    <row r="945" spans="1:3" ht="28.8" x14ac:dyDescent="0.3">
      <c r="A945" s="2" t="s">
        <v>202</v>
      </c>
      <c r="B945" s="509" t="str">
        <f t="shared" si="22"/>
        <v>Kaip priemonė prisidės prie horizontalaus tikslo i įgyvendinimo? (pildoma, jei taikoma)</v>
      </c>
      <c r="C945" s="677">
        <f>'10'!P22</f>
        <v>0</v>
      </c>
    </row>
    <row r="946" spans="1:3" ht="28.8" x14ac:dyDescent="0.3">
      <c r="A946" s="2" t="s">
        <v>203</v>
      </c>
      <c r="B946" s="675" t="str">
        <f t="shared" si="22"/>
        <v>B dalis. Pareiškėjų ir projektų tinkamumo sąlygos, projektų atrankos principai:</v>
      </c>
      <c r="C946" s="676"/>
    </row>
    <row r="947" spans="1:3" x14ac:dyDescent="0.3">
      <c r="A947" s="2" t="s">
        <v>204</v>
      </c>
      <c r="B947" s="509" t="str">
        <f t="shared" si="22"/>
        <v>Pagal priemonę remiamos veiklos</v>
      </c>
      <c r="C947" s="677">
        <f>'10'!P24</f>
        <v>0</v>
      </c>
    </row>
    <row r="948" spans="1:3" ht="28.8" x14ac:dyDescent="0.3">
      <c r="A948" s="2" t="s">
        <v>205</v>
      </c>
      <c r="B948" s="671" t="str">
        <f t="shared" si="22"/>
        <v>Tinkami pareiškėjai ir partneriai (jei taikomas reikalavimas projektus įgyvendinti su partneriais)</v>
      </c>
      <c r="C948" s="677">
        <f>'10'!P25</f>
        <v>0</v>
      </c>
    </row>
    <row r="949" spans="1:3" ht="28.8" x14ac:dyDescent="0.3">
      <c r="A949" s="2" t="s">
        <v>206</v>
      </c>
      <c r="B949" s="671" t="str">
        <f t="shared" si="22"/>
        <v>Priemonės tikslinė grupė (pildoma, jei nesutampa su tinkamais pareiškėjais ir (arba) partneriais)</v>
      </c>
      <c r="C949" s="677">
        <f>'10'!P26</f>
        <v>0</v>
      </c>
    </row>
    <row r="950" spans="1:3" x14ac:dyDescent="0.3">
      <c r="A950" s="2" t="s">
        <v>725</v>
      </c>
      <c r="B950" s="509" t="str">
        <f t="shared" si="22"/>
        <v>Tinkamumo sąlygos pareiškėjams ir projektams</v>
      </c>
      <c r="C950" s="677">
        <f>'10'!P27</f>
        <v>0</v>
      </c>
    </row>
    <row r="951" spans="1:3" x14ac:dyDescent="0.3">
      <c r="A951" s="2" t="s">
        <v>726</v>
      </c>
      <c r="B951" s="673" t="str">
        <f t="shared" si="22"/>
        <v>Projektų atrankos principai</v>
      </c>
      <c r="C951" s="677">
        <f>'10'!P28</f>
        <v>0</v>
      </c>
    </row>
    <row r="952" spans="1:3" x14ac:dyDescent="0.3">
      <c r="A952" s="2" t="s">
        <v>727</v>
      </c>
      <c r="B952" s="509" t="str">
        <f t="shared" si="22"/>
        <v>Planuojamų kvietimų teikti paraiškas skaičius</v>
      </c>
      <c r="C952" s="670">
        <f>'10'!P29</f>
        <v>0</v>
      </c>
    </row>
    <row r="953" spans="1:3" x14ac:dyDescent="0.3">
      <c r="A953" s="2" t="s">
        <v>728</v>
      </c>
      <c r="B953" s="651" t="str">
        <f t="shared" si="22"/>
        <v>C dalis. Paramos dydžiai:</v>
      </c>
      <c r="C953" s="676"/>
    </row>
    <row r="954" spans="1:3" x14ac:dyDescent="0.3">
      <c r="A954" s="2" t="s">
        <v>729</v>
      </c>
      <c r="B954" s="509" t="str">
        <f t="shared" si="22"/>
        <v>Didžiausia paramos suma vietos projektui, Eur</v>
      </c>
      <c r="C954" s="677">
        <f>'10'!P31</f>
        <v>0</v>
      </c>
    </row>
    <row r="955" spans="1:3" x14ac:dyDescent="0.3">
      <c r="A955" s="2" t="s">
        <v>730</v>
      </c>
      <c r="B955" s="509" t="str">
        <f t="shared" si="22"/>
        <v xml:space="preserve">Paramos lyginamoji dalis, proc. </v>
      </c>
      <c r="C955" s="677">
        <f>'10'!P32</f>
        <v>0</v>
      </c>
    </row>
    <row r="956" spans="1:3" x14ac:dyDescent="0.3">
      <c r="A956" s="2" t="s">
        <v>731</v>
      </c>
      <c r="B956" s="509" t="str">
        <f t="shared" si="22"/>
        <v>Planuojama paramos suma priemonei, Eur</v>
      </c>
      <c r="C956" s="678">
        <f>'10'!P33</f>
        <v>0</v>
      </c>
    </row>
    <row r="957" spans="1:3" x14ac:dyDescent="0.3">
      <c r="A957" s="2" t="s">
        <v>732</v>
      </c>
      <c r="B957" s="509" t="str">
        <f t="shared" si="22"/>
        <v>Planuojama paremti projektų (rodiklis L700)</v>
      </c>
      <c r="C957" s="679">
        <f>'10'!P34</f>
        <v>0</v>
      </c>
    </row>
    <row r="958" spans="1:3" x14ac:dyDescent="0.3">
      <c r="A958" s="2" t="s">
        <v>733</v>
      </c>
      <c r="B958" s="509" t="str">
        <f t="shared" si="22"/>
        <v>Paaiškinimas, kaip nustatyta rodiklio L700 reikšmė</v>
      </c>
      <c r="C958" s="677">
        <f>'10'!P35</f>
        <v>0</v>
      </c>
    </row>
    <row r="959" spans="1:3" ht="28.8" x14ac:dyDescent="0.3">
      <c r="A959" s="2" t="s">
        <v>734</v>
      </c>
      <c r="B959" s="651" t="str">
        <f t="shared" si="22"/>
        <v>D dalis. Priemonės indėlis į ES ir nacionalinių horizontaliųjų principų įgyvendinimą:</v>
      </c>
      <c r="C959" s="676"/>
    </row>
    <row r="960" spans="1:3" x14ac:dyDescent="0.3">
      <c r="A960" s="2" t="s">
        <v>735</v>
      </c>
      <c r="B960" s="680" t="str">
        <f t="shared" si="22"/>
        <v>Subregioninės vietovės principas:</v>
      </c>
      <c r="C960" s="676"/>
    </row>
    <row r="961" spans="1:3" ht="28.8" x14ac:dyDescent="0.3">
      <c r="A961" s="2" t="s">
        <v>736</v>
      </c>
      <c r="B961" s="509" t="str">
        <f t="shared" si="22"/>
        <v>Ar siekiama, kad pagal priemonę finansuojami projektai apimtų visas VVG teritorijos seniūnijas?</v>
      </c>
      <c r="C961" s="672" t="str">
        <f>'10'!P38</f>
        <v>Ne</v>
      </c>
    </row>
    <row r="962" spans="1:3" x14ac:dyDescent="0.3">
      <c r="A962" s="2" t="s">
        <v>737</v>
      </c>
      <c r="B962" s="509" t="str">
        <f t="shared" si="22"/>
        <v>Pasirinkimo pagrindimas</v>
      </c>
      <c r="C962" s="677">
        <f>'10'!P39</f>
        <v>0</v>
      </c>
    </row>
    <row r="963" spans="1:3" x14ac:dyDescent="0.3">
      <c r="A963" s="2" t="s">
        <v>738</v>
      </c>
      <c r="B963" s="680" t="str">
        <f t="shared" si="22"/>
        <v>Partnerystės principas:</v>
      </c>
      <c r="C963" s="676"/>
    </row>
    <row r="964" spans="1:3" ht="28.8" x14ac:dyDescent="0.3">
      <c r="A964" s="2" t="s">
        <v>739</v>
      </c>
      <c r="B964" s="509" t="str">
        <f t="shared" si="22"/>
        <v>Ar siekiama, kad pagal priemonę finansuojami projektai būtų vykdomi su partneriais?</v>
      </c>
      <c r="C964" s="672" t="str">
        <f>'10'!P41</f>
        <v>Ne</v>
      </c>
    </row>
    <row r="965" spans="1:3" x14ac:dyDescent="0.3">
      <c r="A965" s="2" t="s">
        <v>740</v>
      </c>
      <c r="B965" s="509" t="str">
        <f t="shared" si="22"/>
        <v>Pasirinkimo pagrindimas</v>
      </c>
      <c r="C965" s="677">
        <f>'10'!P42</f>
        <v>0</v>
      </c>
    </row>
    <row r="966" spans="1:3" x14ac:dyDescent="0.3">
      <c r="A966" s="2" t="s">
        <v>741</v>
      </c>
      <c r="B966" s="680" t="str">
        <f t="shared" si="22"/>
        <v>Inovacijų principas:</v>
      </c>
      <c r="C966" s="676"/>
    </row>
    <row r="967" spans="1:3" ht="28.8" x14ac:dyDescent="0.3">
      <c r="A967" s="2" t="s">
        <v>742</v>
      </c>
      <c r="B967" s="509" t="str">
        <f t="shared" si="22"/>
        <v>Ar siekiama, kad pagal priemonę finansuojami projektai būtų skirti inovacijoms vietos lygiu diegti?</v>
      </c>
      <c r="C967" s="672" t="str">
        <f>'10'!P44</f>
        <v>Ne</v>
      </c>
    </row>
    <row r="968" spans="1:3" x14ac:dyDescent="0.3">
      <c r="A968" s="2" t="s">
        <v>743</v>
      </c>
      <c r="B968" s="509" t="str">
        <f t="shared" si="22"/>
        <v>Pasirinkimo pagrindimas</v>
      </c>
      <c r="C968" s="677">
        <f>'10'!P45</f>
        <v>0</v>
      </c>
    </row>
    <row r="969" spans="1:3" ht="28.8" x14ac:dyDescent="0.3">
      <c r="A969" s="2" t="s">
        <v>744</v>
      </c>
      <c r="B969" s="509" t="str">
        <f t="shared" si="22"/>
        <v>Planuojama paremti projektų, skirtų inovacijoms vietos lygiu diegti (rodiklis L710)</v>
      </c>
      <c r="C969" s="679">
        <f>'10'!P46</f>
        <v>0</v>
      </c>
    </row>
    <row r="970" spans="1:3" x14ac:dyDescent="0.3">
      <c r="A970" s="2" t="s">
        <v>745</v>
      </c>
      <c r="B970" s="680" t="str">
        <f t="shared" si="22"/>
        <v>Lyčių lygybė ir nediskriminavimas:</v>
      </c>
      <c r="C970" s="676"/>
    </row>
    <row r="971" spans="1:3" ht="28.8" x14ac:dyDescent="0.3">
      <c r="A971" s="2" t="s">
        <v>746</v>
      </c>
      <c r="B971" s="509" t="str">
        <f t="shared" si="22"/>
        <v>Ar pagal priemonę finansuojami projektai, skirti lyčių lygybei ir nediskriminavimui?</v>
      </c>
      <c r="C971" s="672" t="str">
        <f>'10'!P48</f>
        <v>Ne</v>
      </c>
    </row>
    <row r="972" spans="1:3" x14ac:dyDescent="0.3">
      <c r="A972" s="2" t="s">
        <v>747</v>
      </c>
      <c r="B972" s="509" t="str">
        <f t="shared" si="22"/>
        <v>Pasirinkimo pagrindimas (jei taip, kaip bus užtikrinta)</v>
      </c>
      <c r="C972" s="677">
        <f>'10'!P49</f>
        <v>0</v>
      </c>
    </row>
    <row r="973" spans="1:3" x14ac:dyDescent="0.3">
      <c r="A973" s="2" t="s">
        <v>748</v>
      </c>
      <c r="B973" s="680" t="str">
        <f t="shared" si="22"/>
        <v>Jaunimas:</v>
      </c>
      <c r="C973" s="676"/>
    </row>
    <row r="974" spans="1:3" x14ac:dyDescent="0.3">
      <c r="A974" s="2" t="s">
        <v>749</v>
      </c>
      <c r="B974" s="509" t="str">
        <f t="shared" si="22"/>
        <v>Ar pagal priemonę finansuojami projektai, skirti jaunimui?</v>
      </c>
      <c r="C974" s="672" t="str">
        <f>'10'!P51</f>
        <v>Ne</v>
      </c>
    </row>
    <row r="975" spans="1:3" x14ac:dyDescent="0.3">
      <c r="A975" s="2" t="s">
        <v>750</v>
      </c>
      <c r="B975" s="509" t="str">
        <f t="shared" si="22"/>
        <v>Pasirinkimo pagrindimas (jei taip, kaip bus užtikrinta)</v>
      </c>
      <c r="C975" s="677">
        <f>'10'!P52</f>
        <v>0</v>
      </c>
    </row>
    <row r="976" spans="1:3" x14ac:dyDescent="0.3">
      <c r="A976" s="2" t="s">
        <v>751</v>
      </c>
      <c r="B976" s="675" t="str">
        <f t="shared" si="22"/>
        <v>E dalis. Priemonės rezultato rodikliai:</v>
      </c>
      <c r="C976" s="676"/>
    </row>
    <row r="977" spans="1:3" x14ac:dyDescent="0.3">
      <c r="A977" s="2" t="s">
        <v>752</v>
      </c>
      <c r="B977" s="680" t="str">
        <f t="shared" si="22"/>
        <v>SP rezultato rodiklių taikymas priemonei:</v>
      </c>
      <c r="C977" s="676"/>
    </row>
    <row r="978" spans="1:3" x14ac:dyDescent="0.3">
      <c r="A978" s="2" t="s">
        <v>753</v>
      </c>
      <c r="B978" s="681" t="str">
        <f t="shared" si="22"/>
        <v>R.3</v>
      </c>
      <c r="C978" s="687" t="str">
        <f>'10'!P55</f>
        <v>Ne</v>
      </c>
    </row>
    <row r="979" spans="1:3" x14ac:dyDescent="0.3">
      <c r="A979" s="2" t="s">
        <v>754</v>
      </c>
      <c r="B979" s="681" t="str">
        <f t="shared" si="22"/>
        <v>R.37</v>
      </c>
      <c r="C979" s="687" t="str">
        <f>'10'!P56</f>
        <v>Ne</v>
      </c>
    </row>
    <row r="980" spans="1:3" x14ac:dyDescent="0.3">
      <c r="A980" s="2" t="s">
        <v>755</v>
      </c>
      <c r="B980" s="681" t="str">
        <f t="shared" si="22"/>
        <v>R.39</v>
      </c>
      <c r="C980" s="687" t="str">
        <f>'10'!P57</f>
        <v>Ne</v>
      </c>
    </row>
    <row r="981" spans="1:3" x14ac:dyDescent="0.3">
      <c r="A981" s="2" t="s">
        <v>756</v>
      </c>
      <c r="B981" s="681" t="str">
        <f t="shared" si="22"/>
        <v>R.41</v>
      </c>
      <c r="C981" s="687" t="str">
        <f>'10'!P58</f>
        <v>Ne</v>
      </c>
    </row>
    <row r="982" spans="1:3" x14ac:dyDescent="0.3">
      <c r="A982" s="2" t="s">
        <v>757</v>
      </c>
      <c r="B982" s="681" t="str">
        <f t="shared" si="22"/>
        <v>R.42</v>
      </c>
      <c r="C982" s="687" t="str">
        <f>'10'!P59</f>
        <v>Ne</v>
      </c>
    </row>
    <row r="983" spans="1:3" x14ac:dyDescent="0.3">
      <c r="A983" s="2" t="s">
        <v>758</v>
      </c>
      <c r="B983" s="680" t="str">
        <f t="shared" si="22"/>
        <v>VPS rodiklių taikymas priemonei:</v>
      </c>
      <c r="C983" s="688"/>
    </row>
    <row r="984" spans="1:3" x14ac:dyDescent="0.3">
      <c r="A984" s="2" t="s">
        <v>759</v>
      </c>
      <c r="B984" s="681" t="str">
        <f t="shared" si="22"/>
        <v>KAZL-R.1</v>
      </c>
      <c r="C984" s="687" t="str">
        <f>'10'!P61</f>
        <v>Ne</v>
      </c>
    </row>
    <row r="985" spans="1:3" x14ac:dyDescent="0.3">
      <c r="A985" s="2" t="s">
        <v>760</v>
      </c>
      <c r="B985" s="681" t="str">
        <f t="shared" si="22"/>
        <v>KAZL-R.2</v>
      </c>
      <c r="C985" s="687" t="str">
        <f>'10'!P62</f>
        <v>Ne</v>
      </c>
    </row>
    <row r="986" spans="1:3" x14ac:dyDescent="0.3">
      <c r="A986" s="2" t="s">
        <v>761</v>
      </c>
      <c r="B986" s="681" t="str">
        <f t="shared" si="22"/>
        <v>KAZL-R.3</v>
      </c>
      <c r="C986" s="687" t="str">
        <f>'10'!P63</f>
        <v>Ne</v>
      </c>
    </row>
    <row r="987" spans="1:3" x14ac:dyDescent="0.3">
      <c r="A987" s="2" t="s">
        <v>762</v>
      </c>
      <c r="B987" s="681" t="str">
        <f t="shared" si="22"/>
        <v>KAZL-P.4</v>
      </c>
      <c r="C987" s="687" t="str">
        <f>'10'!P64</f>
        <v>Ne</v>
      </c>
    </row>
    <row r="988" spans="1:3" x14ac:dyDescent="0.3">
      <c r="A988" s="2" t="s">
        <v>763</v>
      </c>
      <c r="B988" s="681" t="str">
        <f t="shared" si="22"/>
        <v>KAZL-P.5</v>
      </c>
      <c r="C988" s="687" t="str">
        <f>'10'!P65</f>
        <v>Ne</v>
      </c>
    </row>
    <row r="989" spans="1:3" x14ac:dyDescent="0.3">
      <c r="A989" s="2" t="s">
        <v>764</v>
      </c>
      <c r="B989" s="681" t="str">
        <f t="shared" si="22"/>
        <v>KAZL-P.6</v>
      </c>
      <c r="C989" s="687" t="str">
        <f>'10'!P66</f>
        <v>Ne</v>
      </c>
    </row>
    <row r="990" spans="1:3" x14ac:dyDescent="0.3">
      <c r="A990" s="2" t="s">
        <v>765</v>
      </c>
      <c r="B990" s="681" t="str">
        <f t="shared" si="22"/>
        <v>KAZL-P.7</v>
      </c>
      <c r="C990" s="687" t="str">
        <f>'10'!P67</f>
        <v>Ne</v>
      </c>
    </row>
    <row r="991" spans="1:3" x14ac:dyDescent="0.3">
      <c r="A991" s="2" t="s">
        <v>766</v>
      </c>
      <c r="B991" s="681" t="str">
        <f t="shared" si="22"/>
        <v>KAZL-P.8</v>
      </c>
      <c r="C991" s="687" t="str">
        <f>'10'!P68</f>
        <v>Ne</v>
      </c>
    </row>
    <row r="992" spans="1:3" x14ac:dyDescent="0.3">
      <c r="A992" s="2" t="s">
        <v>767</v>
      </c>
      <c r="B992" s="681" t="str">
        <f t="shared" si="22"/>
        <v>KAZL-P.9</v>
      </c>
      <c r="C992" s="687" t="str">
        <f>'10'!P69</f>
        <v>Ne</v>
      </c>
    </row>
    <row r="993" spans="1:3" x14ac:dyDescent="0.3">
      <c r="A993" s="2" t="s">
        <v>768</v>
      </c>
      <c r="B993" s="683" t="str">
        <f t="shared" si="22"/>
        <v>KAZL-P.10</v>
      </c>
      <c r="C993" s="689" t="str">
        <f>'10'!P70</f>
        <v>Ne</v>
      </c>
    </row>
    <row r="994" spans="1:3" x14ac:dyDescent="0.3">
      <c r="A994" s="2" t="s">
        <v>769</v>
      </c>
      <c r="B994" s="675" t="str">
        <f t="shared" si="22"/>
        <v>F dalis. Pagal priemonę remiamų projektų pobūdis:</v>
      </c>
      <c r="C994" s="676"/>
    </row>
    <row r="995" spans="1:3" x14ac:dyDescent="0.3">
      <c r="A995" s="2" t="s">
        <v>770</v>
      </c>
      <c r="B995" s="671" t="str">
        <f t="shared" ref="B995:B1004" si="23">B918</f>
        <v>Remiami pelno projektai</v>
      </c>
      <c r="C995" s="672" t="str">
        <f>'10'!P72</f>
        <v>Ne</v>
      </c>
    </row>
    <row r="996" spans="1:3" ht="57.6" x14ac:dyDescent="0.3">
      <c r="A996" s="2" t="s">
        <v>771</v>
      </c>
      <c r="B996" s="673" t="str">
        <f t="shared" si="23"/>
        <v>Remiami projektai, susiję su žinių perdavimu, įskaitant konsultacijas, mokymą ir keitimąsi žiniomis apie tvarią, ekonominę, socialinę, aplinką ir klimatą tausojančią veiklą (aktualu rodikliui L801)</v>
      </c>
      <c r="C996" s="672" t="str">
        <f>'10'!P73</f>
        <v>Ne</v>
      </c>
    </row>
    <row r="997" spans="1:3" ht="57.6" x14ac:dyDescent="0.3">
      <c r="A997" s="2" t="s">
        <v>772</v>
      </c>
      <c r="B997" s="673" t="str">
        <f t="shared" si="23"/>
        <v>Remiami projektai, susiję su gamintojų organizacijomis, vietinėmis rinkomis, trumpomis tiekimo grandinėmis ir kokybės schemomis, įskaitant paramą investicijoms, rinkodaros veiklą ir kt. (aktualu rodikliui L802)</v>
      </c>
      <c r="C997" s="672" t="str">
        <f>'10'!P74</f>
        <v>Ne</v>
      </c>
    </row>
    <row r="998" spans="1:3" ht="43.2" x14ac:dyDescent="0.3">
      <c r="A998" s="2" t="s">
        <v>773</v>
      </c>
      <c r="B998" s="673" t="str">
        <f t="shared" si="23"/>
        <v>Remiami projektai, susiję su atsinaujinančios energijos gamybos pajėgumais, įskaitant biologinę (aktualu rodikliui L803)</v>
      </c>
      <c r="C998" s="672" t="str">
        <f>'10'!P75</f>
        <v>Ne</v>
      </c>
    </row>
    <row r="999" spans="1:3" ht="43.2" x14ac:dyDescent="0.3">
      <c r="A999" s="2" t="s">
        <v>774</v>
      </c>
      <c r="B999" s="673" t="str">
        <f t="shared" si="23"/>
        <v>Remiami projektai, prisidedantys prie aplinkos tvarumo, klimato kaitos švelninimo bei prisitaikymo prie jos tikslų įgyvendinimo kaimo vietovėse (aktualu rodikliui L804)</v>
      </c>
      <c r="C999" s="672" t="str">
        <f>'10'!P76</f>
        <v>Ne</v>
      </c>
    </row>
    <row r="1000" spans="1:3" ht="28.8" x14ac:dyDescent="0.3">
      <c r="A1000" s="2" t="s">
        <v>775</v>
      </c>
      <c r="B1000" s="673" t="str">
        <f t="shared" si="23"/>
        <v>Remiami projektai, kurie kuria darbo vietas (aktualu rodikliui L805)</v>
      </c>
      <c r="C1000" s="672" t="str">
        <f>'10'!P77</f>
        <v>Ne</v>
      </c>
    </row>
    <row r="1001" spans="1:3" ht="28.8" x14ac:dyDescent="0.3">
      <c r="A1001" s="2" t="s">
        <v>776</v>
      </c>
      <c r="B1001" s="673" t="str">
        <f t="shared" si="23"/>
        <v>Remiami kaimo verslų, įskaitant bioekonomiką, projektai (aktualu rodikliui L 806)</v>
      </c>
      <c r="C1001" s="672" t="str">
        <f>'10'!P78</f>
        <v>Ne</v>
      </c>
    </row>
    <row r="1002" spans="1:3" ht="28.8" x14ac:dyDescent="0.3">
      <c r="A1002" s="2" t="s">
        <v>777</v>
      </c>
      <c r="B1002" s="673" t="str">
        <f t="shared" si="23"/>
        <v>Remiami projektai, susiję su sumanių kaimų strategijomis (aktualu rodikliui L807)</v>
      </c>
      <c r="C1002" s="672" t="str">
        <f>'10'!P79</f>
        <v>Ne</v>
      </c>
    </row>
    <row r="1003" spans="1:3" ht="28.8" x14ac:dyDescent="0.3">
      <c r="A1003" s="2" t="s">
        <v>778</v>
      </c>
      <c r="B1003" s="673" t="str">
        <f t="shared" si="23"/>
        <v>Remiami projektai, gerinantys paslaugų prieinamumą ir infrastruktūrą (aktualu rodikliui L808)</v>
      </c>
      <c r="C1003" s="672" t="str">
        <f>'10'!P80</f>
        <v>Ne</v>
      </c>
    </row>
    <row r="1004" spans="1:3" ht="28.8" x14ac:dyDescent="0.3">
      <c r="A1004" s="2" t="s">
        <v>779</v>
      </c>
      <c r="B1004" s="673" t="str">
        <f t="shared" si="23"/>
        <v>Remiami socialinės įtraukties projektai (aktualu rodikliui L809)</v>
      </c>
      <c r="C1004" s="672" t="str">
        <f>'10'!P81</f>
        <v>Ne</v>
      </c>
    </row>
    <row r="1005" spans="1:3" x14ac:dyDescent="0.3">
      <c r="B1005" s="649"/>
      <c r="C1005" s="685"/>
    </row>
    <row r="1006" spans="1:3" x14ac:dyDescent="0.3">
      <c r="A1006" s="1"/>
      <c r="B1006" s="362"/>
      <c r="C1006" s="686" t="str">
        <f>'10'!Q6</f>
        <v>14 priemonė</v>
      </c>
    </row>
    <row r="1007" spans="1:3" x14ac:dyDescent="0.3">
      <c r="A1007" s="2" t="s">
        <v>188</v>
      </c>
      <c r="B1007" s="509" t="str">
        <f>B930</f>
        <v>Priemonės pavadinimas</v>
      </c>
      <c r="C1007" s="670">
        <f>'10'!Q7</f>
        <v>0</v>
      </c>
    </row>
    <row r="1008" spans="1:3" x14ac:dyDescent="0.3">
      <c r="A1008" s="2" t="s">
        <v>189</v>
      </c>
      <c r="B1008" s="671" t="str">
        <f t="shared" ref="B1008:B1071" si="24">B931</f>
        <v>Priemonės rūšis</v>
      </c>
      <c r="C1008" s="670">
        <f>'10'!Q8</f>
        <v>0</v>
      </c>
    </row>
    <row r="1009" spans="1:3" x14ac:dyDescent="0.3">
      <c r="A1009" s="2" t="s">
        <v>190</v>
      </c>
      <c r="B1009" s="671" t="str">
        <f t="shared" si="24"/>
        <v>VVG teritorijos poreikių, kuriuos tenkina priemonė, skaičius</v>
      </c>
      <c r="C1009" s="670">
        <f>'10'!Q9</f>
        <v>0</v>
      </c>
    </row>
    <row r="1010" spans="1:3" x14ac:dyDescent="0.3">
      <c r="A1010" s="2" t="s">
        <v>191</v>
      </c>
      <c r="B1010" s="671" t="str">
        <f t="shared" si="24"/>
        <v>BŽŪP tikslų, kuriuos įgyvendina priemonė, skaičius</v>
      </c>
      <c r="C1010" s="670">
        <f>'10'!Q10</f>
        <v>0</v>
      </c>
    </row>
    <row r="1011" spans="1:3" x14ac:dyDescent="0.3">
      <c r="A1011" s="2" t="s">
        <v>192</v>
      </c>
      <c r="B1011" s="671" t="str">
        <f t="shared" si="24"/>
        <v>Pagrindinis BŽŪP tikslas, kurį įgyvendina VPS priemonė</v>
      </c>
      <c r="C1011" s="672" t="str">
        <f>'10'!Q11</f>
        <v>Pasirinkite</v>
      </c>
    </row>
    <row r="1012" spans="1:3" ht="28.8" x14ac:dyDescent="0.3">
      <c r="A1012" s="2" t="s">
        <v>193</v>
      </c>
      <c r="B1012" s="673" t="str">
        <f t="shared" si="24"/>
        <v>Ar priemonė prisideda prie 4 konkretaus BŽŪP tikslo? (tikslas nurodytas 5 lape)</v>
      </c>
      <c r="C1012" s="672" t="str">
        <f>'10'!Q12</f>
        <v>Ne</v>
      </c>
    </row>
    <row r="1013" spans="1:3" ht="28.8" x14ac:dyDescent="0.3">
      <c r="A1013" s="2" t="s">
        <v>194</v>
      </c>
      <c r="B1013" s="673" t="str">
        <f t="shared" si="24"/>
        <v>Ar priemonė prisideda prie 5 konkretaus BŽŪP tikslo? (tikslas nurodytas 5 lape)</v>
      </c>
      <c r="C1013" s="672" t="str">
        <f>'10'!Q13</f>
        <v>Ne</v>
      </c>
    </row>
    <row r="1014" spans="1:3" ht="28.8" x14ac:dyDescent="0.3">
      <c r="A1014" s="2" t="s">
        <v>195</v>
      </c>
      <c r="B1014" s="673" t="str">
        <f t="shared" si="24"/>
        <v>Ar priemonė prisideda prie 6 konkretaus BŽŪP tikslo? (tikslas nurodytas 5 lape)</v>
      </c>
      <c r="C1014" s="672" t="str">
        <f>'10'!Q14</f>
        <v>Ne</v>
      </c>
    </row>
    <row r="1015" spans="1:3" ht="28.8" x14ac:dyDescent="0.3">
      <c r="A1015" s="2" t="s">
        <v>196</v>
      </c>
      <c r="B1015" s="673" t="str">
        <f t="shared" si="24"/>
        <v>Ar priemonė prisideda prie 9 konkretaus BŽŪP tikslo? (tikslas nurodytas 5 lape)</v>
      </c>
      <c r="C1015" s="672" t="str">
        <f>'10'!Q15</f>
        <v>Ne</v>
      </c>
    </row>
    <row r="1016" spans="1:3" x14ac:dyDescent="0.3">
      <c r="A1016" s="2" t="s">
        <v>94</v>
      </c>
      <c r="B1016" s="675" t="str">
        <f t="shared" si="24"/>
        <v>A dalis. Priemonės intervencijos logika:</v>
      </c>
      <c r="C1016" s="676"/>
    </row>
    <row r="1017" spans="1:3" ht="43.2" x14ac:dyDescent="0.3">
      <c r="A1017" s="2" t="s">
        <v>197</v>
      </c>
      <c r="B1017" s="673" t="str">
        <f t="shared" si="24"/>
        <v>Priemonės tikslas, ryšys su pagrindiniu BŽŪP tikslu ir VVG teritorijos poreikiais (problemomis ir (arba) potencialu), ryšys su VPS tema (jei taikoma)</v>
      </c>
      <c r="C1017" s="677">
        <f>'10'!Q17</f>
        <v>0</v>
      </c>
    </row>
    <row r="1018" spans="1:3" x14ac:dyDescent="0.3">
      <c r="A1018" s="2" t="s">
        <v>198</v>
      </c>
      <c r="B1018" s="671" t="str">
        <f t="shared" si="24"/>
        <v>Pokytis, kurio siekiama VPS priemone</v>
      </c>
      <c r="C1018" s="677">
        <f>'10'!Q18</f>
        <v>0</v>
      </c>
    </row>
    <row r="1019" spans="1:3" ht="28.8" x14ac:dyDescent="0.3">
      <c r="A1019" s="2" t="s">
        <v>199</v>
      </c>
      <c r="B1019" s="509" t="str">
        <f t="shared" si="24"/>
        <v>Kaip priemonė prisidės prie horizontalaus tikslo d įgyvendinimo? (pildoma, jei taikoma)</v>
      </c>
      <c r="C1019" s="677">
        <f>'10'!Q19</f>
        <v>0</v>
      </c>
    </row>
    <row r="1020" spans="1:3" ht="28.8" x14ac:dyDescent="0.3">
      <c r="A1020" s="2" t="s">
        <v>200</v>
      </c>
      <c r="B1020" s="509" t="str">
        <f t="shared" si="24"/>
        <v>Kaip priemonė prisidės prie horizontalaus tikslo e įgyvendinimo? (pildoma, jei taikoma)</v>
      </c>
      <c r="C1020" s="677">
        <f>'10'!Q20</f>
        <v>0</v>
      </c>
    </row>
    <row r="1021" spans="1:3" ht="28.8" x14ac:dyDescent="0.3">
      <c r="A1021" s="2" t="s">
        <v>201</v>
      </c>
      <c r="B1021" s="509" t="str">
        <f t="shared" si="24"/>
        <v>Kaip priemonė prisidės prie horizontalaus tikslo f įgyvendinimo? (pildoma, jei taikoma)</v>
      </c>
      <c r="C1021" s="677">
        <f>'10'!Q21</f>
        <v>0</v>
      </c>
    </row>
    <row r="1022" spans="1:3" ht="28.8" x14ac:dyDescent="0.3">
      <c r="A1022" s="2" t="s">
        <v>202</v>
      </c>
      <c r="B1022" s="509" t="str">
        <f t="shared" si="24"/>
        <v>Kaip priemonė prisidės prie horizontalaus tikslo i įgyvendinimo? (pildoma, jei taikoma)</v>
      </c>
      <c r="C1022" s="677">
        <f>'10'!Q22</f>
        <v>0</v>
      </c>
    </row>
    <row r="1023" spans="1:3" ht="28.8" x14ac:dyDescent="0.3">
      <c r="A1023" s="2" t="s">
        <v>203</v>
      </c>
      <c r="B1023" s="675" t="str">
        <f t="shared" si="24"/>
        <v>B dalis. Pareiškėjų ir projektų tinkamumo sąlygos, projektų atrankos principai:</v>
      </c>
      <c r="C1023" s="676"/>
    </row>
    <row r="1024" spans="1:3" x14ac:dyDescent="0.3">
      <c r="A1024" s="2" t="s">
        <v>204</v>
      </c>
      <c r="B1024" s="509" t="str">
        <f t="shared" si="24"/>
        <v>Pagal priemonę remiamos veiklos</v>
      </c>
      <c r="C1024" s="677">
        <f>'10'!Q24</f>
        <v>0</v>
      </c>
    </row>
    <row r="1025" spans="1:3" ht="28.8" x14ac:dyDescent="0.3">
      <c r="A1025" s="2" t="s">
        <v>205</v>
      </c>
      <c r="B1025" s="671" t="str">
        <f t="shared" si="24"/>
        <v>Tinkami pareiškėjai ir partneriai (jei taikomas reikalavimas projektus įgyvendinti su partneriais)</v>
      </c>
      <c r="C1025" s="677">
        <f>'10'!Q25</f>
        <v>0</v>
      </c>
    </row>
    <row r="1026" spans="1:3" ht="28.8" x14ac:dyDescent="0.3">
      <c r="A1026" s="2" t="s">
        <v>206</v>
      </c>
      <c r="B1026" s="671" t="str">
        <f t="shared" si="24"/>
        <v>Priemonės tikslinė grupė (pildoma, jei nesutampa su tinkamais pareiškėjais ir (arba) partneriais)</v>
      </c>
      <c r="C1026" s="677">
        <f>'10'!Q26</f>
        <v>0</v>
      </c>
    </row>
    <row r="1027" spans="1:3" x14ac:dyDescent="0.3">
      <c r="A1027" s="2" t="s">
        <v>725</v>
      </c>
      <c r="B1027" s="509" t="str">
        <f t="shared" si="24"/>
        <v>Tinkamumo sąlygos pareiškėjams ir projektams</v>
      </c>
      <c r="C1027" s="677">
        <f>'10'!Q27</f>
        <v>0</v>
      </c>
    </row>
    <row r="1028" spans="1:3" x14ac:dyDescent="0.3">
      <c r="A1028" s="2" t="s">
        <v>726</v>
      </c>
      <c r="B1028" s="673" t="str">
        <f t="shared" si="24"/>
        <v>Projektų atrankos principai</v>
      </c>
      <c r="C1028" s="677">
        <f>'10'!Q28</f>
        <v>0</v>
      </c>
    </row>
    <row r="1029" spans="1:3" x14ac:dyDescent="0.3">
      <c r="A1029" s="2" t="s">
        <v>727</v>
      </c>
      <c r="B1029" s="509" t="str">
        <f t="shared" si="24"/>
        <v>Planuojamų kvietimų teikti paraiškas skaičius</v>
      </c>
      <c r="C1029" s="670">
        <f>'10'!Q29</f>
        <v>0</v>
      </c>
    </row>
    <row r="1030" spans="1:3" x14ac:dyDescent="0.3">
      <c r="A1030" s="2" t="s">
        <v>728</v>
      </c>
      <c r="B1030" s="651" t="str">
        <f t="shared" si="24"/>
        <v>C dalis. Paramos dydžiai:</v>
      </c>
      <c r="C1030" s="676"/>
    </row>
    <row r="1031" spans="1:3" x14ac:dyDescent="0.3">
      <c r="A1031" s="2" t="s">
        <v>729</v>
      </c>
      <c r="B1031" s="509" t="str">
        <f t="shared" si="24"/>
        <v>Didžiausia paramos suma vietos projektui, Eur</v>
      </c>
      <c r="C1031" s="677">
        <f>'10'!Q31</f>
        <v>0</v>
      </c>
    </row>
    <row r="1032" spans="1:3" x14ac:dyDescent="0.3">
      <c r="A1032" s="2" t="s">
        <v>730</v>
      </c>
      <c r="B1032" s="509" t="str">
        <f t="shared" si="24"/>
        <v xml:space="preserve">Paramos lyginamoji dalis, proc. </v>
      </c>
      <c r="C1032" s="677">
        <f>'10'!Q32</f>
        <v>0</v>
      </c>
    </row>
    <row r="1033" spans="1:3" x14ac:dyDescent="0.3">
      <c r="A1033" s="2" t="s">
        <v>731</v>
      </c>
      <c r="B1033" s="509" t="str">
        <f t="shared" si="24"/>
        <v>Planuojama paramos suma priemonei, Eur</v>
      </c>
      <c r="C1033" s="678">
        <f>'10'!Q33</f>
        <v>0</v>
      </c>
    </row>
    <row r="1034" spans="1:3" x14ac:dyDescent="0.3">
      <c r="A1034" s="2" t="s">
        <v>732</v>
      </c>
      <c r="B1034" s="509" t="str">
        <f t="shared" si="24"/>
        <v>Planuojama paremti projektų (rodiklis L700)</v>
      </c>
      <c r="C1034" s="679">
        <f>'10'!Q34</f>
        <v>0</v>
      </c>
    </row>
    <row r="1035" spans="1:3" x14ac:dyDescent="0.3">
      <c r="A1035" s="2" t="s">
        <v>733</v>
      </c>
      <c r="B1035" s="509" t="str">
        <f t="shared" si="24"/>
        <v>Paaiškinimas, kaip nustatyta rodiklio L700 reikšmė</v>
      </c>
      <c r="C1035" s="677">
        <f>'10'!Q35</f>
        <v>0</v>
      </c>
    </row>
    <row r="1036" spans="1:3" ht="28.8" x14ac:dyDescent="0.3">
      <c r="A1036" s="2" t="s">
        <v>734</v>
      </c>
      <c r="B1036" s="651" t="str">
        <f t="shared" si="24"/>
        <v>D dalis. Priemonės indėlis į ES ir nacionalinių horizontaliųjų principų įgyvendinimą:</v>
      </c>
      <c r="C1036" s="676"/>
    </row>
    <row r="1037" spans="1:3" x14ac:dyDescent="0.3">
      <c r="A1037" s="2" t="s">
        <v>735</v>
      </c>
      <c r="B1037" s="680" t="str">
        <f t="shared" si="24"/>
        <v>Subregioninės vietovės principas:</v>
      </c>
      <c r="C1037" s="676"/>
    </row>
    <row r="1038" spans="1:3" ht="28.8" x14ac:dyDescent="0.3">
      <c r="A1038" s="2" t="s">
        <v>736</v>
      </c>
      <c r="B1038" s="509" t="str">
        <f t="shared" si="24"/>
        <v>Ar siekiama, kad pagal priemonę finansuojami projektai apimtų visas VVG teritorijos seniūnijas?</v>
      </c>
      <c r="C1038" s="672" t="str">
        <f>'10'!Q38</f>
        <v>Ne</v>
      </c>
    </row>
    <row r="1039" spans="1:3" x14ac:dyDescent="0.3">
      <c r="A1039" s="2" t="s">
        <v>737</v>
      </c>
      <c r="B1039" s="509" t="str">
        <f t="shared" si="24"/>
        <v>Pasirinkimo pagrindimas</v>
      </c>
      <c r="C1039" s="677">
        <f>'10'!Q39</f>
        <v>0</v>
      </c>
    </row>
    <row r="1040" spans="1:3" x14ac:dyDescent="0.3">
      <c r="A1040" s="2" t="s">
        <v>738</v>
      </c>
      <c r="B1040" s="680" t="str">
        <f t="shared" si="24"/>
        <v>Partnerystės principas:</v>
      </c>
      <c r="C1040" s="676"/>
    </row>
    <row r="1041" spans="1:3" ht="28.8" x14ac:dyDescent="0.3">
      <c r="A1041" s="2" t="s">
        <v>739</v>
      </c>
      <c r="B1041" s="509" t="str">
        <f t="shared" si="24"/>
        <v>Ar siekiama, kad pagal priemonę finansuojami projektai būtų vykdomi su partneriais?</v>
      </c>
      <c r="C1041" s="672" t="str">
        <f>'10'!Q41</f>
        <v>Ne</v>
      </c>
    </row>
    <row r="1042" spans="1:3" x14ac:dyDescent="0.3">
      <c r="A1042" s="2" t="s">
        <v>740</v>
      </c>
      <c r="B1042" s="509" t="str">
        <f t="shared" si="24"/>
        <v>Pasirinkimo pagrindimas</v>
      </c>
      <c r="C1042" s="677">
        <f>'10'!Q42</f>
        <v>0</v>
      </c>
    </row>
    <row r="1043" spans="1:3" x14ac:dyDescent="0.3">
      <c r="A1043" s="2" t="s">
        <v>741</v>
      </c>
      <c r="B1043" s="680" t="str">
        <f t="shared" si="24"/>
        <v>Inovacijų principas:</v>
      </c>
      <c r="C1043" s="676"/>
    </row>
    <row r="1044" spans="1:3" ht="28.8" x14ac:dyDescent="0.3">
      <c r="A1044" s="2" t="s">
        <v>742</v>
      </c>
      <c r="B1044" s="509" t="str">
        <f t="shared" si="24"/>
        <v>Ar siekiama, kad pagal priemonę finansuojami projektai būtų skirti inovacijoms vietos lygiu diegti?</v>
      </c>
      <c r="C1044" s="672" t="str">
        <f>'10'!Q44</f>
        <v>Ne</v>
      </c>
    </row>
    <row r="1045" spans="1:3" x14ac:dyDescent="0.3">
      <c r="A1045" s="2" t="s">
        <v>743</v>
      </c>
      <c r="B1045" s="509" t="str">
        <f t="shared" si="24"/>
        <v>Pasirinkimo pagrindimas</v>
      </c>
      <c r="C1045" s="677">
        <f>'10'!Q45</f>
        <v>0</v>
      </c>
    </row>
    <row r="1046" spans="1:3" ht="28.8" x14ac:dyDescent="0.3">
      <c r="A1046" s="2" t="s">
        <v>744</v>
      </c>
      <c r="B1046" s="509" t="str">
        <f t="shared" si="24"/>
        <v>Planuojama paremti projektų, skirtų inovacijoms vietos lygiu diegti (rodiklis L710)</v>
      </c>
      <c r="C1046" s="679">
        <f>'10'!Q46</f>
        <v>0</v>
      </c>
    </row>
    <row r="1047" spans="1:3" x14ac:dyDescent="0.3">
      <c r="A1047" s="2" t="s">
        <v>745</v>
      </c>
      <c r="B1047" s="680" t="str">
        <f t="shared" si="24"/>
        <v>Lyčių lygybė ir nediskriminavimas:</v>
      </c>
      <c r="C1047" s="676"/>
    </row>
    <row r="1048" spans="1:3" ht="28.8" x14ac:dyDescent="0.3">
      <c r="A1048" s="2" t="s">
        <v>746</v>
      </c>
      <c r="B1048" s="509" t="str">
        <f t="shared" si="24"/>
        <v>Ar pagal priemonę finansuojami projektai, skirti lyčių lygybei ir nediskriminavimui?</v>
      </c>
      <c r="C1048" s="672" t="str">
        <f>'10'!Q48</f>
        <v>Ne</v>
      </c>
    </row>
    <row r="1049" spans="1:3" x14ac:dyDescent="0.3">
      <c r="A1049" s="2" t="s">
        <v>747</v>
      </c>
      <c r="B1049" s="509" t="str">
        <f t="shared" si="24"/>
        <v>Pasirinkimo pagrindimas (jei taip, kaip bus užtikrinta)</v>
      </c>
      <c r="C1049" s="677">
        <f>'10'!Q49</f>
        <v>0</v>
      </c>
    </row>
    <row r="1050" spans="1:3" x14ac:dyDescent="0.3">
      <c r="A1050" s="2" t="s">
        <v>748</v>
      </c>
      <c r="B1050" s="680" t="str">
        <f t="shared" si="24"/>
        <v>Jaunimas:</v>
      </c>
      <c r="C1050" s="676"/>
    </row>
    <row r="1051" spans="1:3" x14ac:dyDescent="0.3">
      <c r="A1051" s="2" t="s">
        <v>749</v>
      </c>
      <c r="B1051" s="509" t="str">
        <f t="shared" si="24"/>
        <v>Ar pagal priemonę finansuojami projektai, skirti jaunimui?</v>
      </c>
      <c r="C1051" s="672" t="str">
        <f>'10'!Q51</f>
        <v>Ne</v>
      </c>
    </row>
    <row r="1052" spans="1:3" x14ac:dyDescent="0.3">
      <c r="A1052" s="2" t="s">
        <v>750</v>
      </c>
      <c r="B1052" s="509" t="str">
        <f t="shared" si="24"/>
        <v>Pasirinkimo pagrindimas (jei taip, kaip bus užtikrinta)</v>
      </c>
      <c r="C1052" s="677">
        <f>'10'!Q52</f>
        <v>0</v>
      </c>
    </row>
    <row r="1053" spans="1:3" x14ac:dyDescent="0.3">
      <c r="A1053" s="2" t="s">
        <v>751</v>
      </c>
      <c r="B1053" s="675" t="str">
        <f t="shared" si="24"/>
        <v>E dalis. Priemonės rezultato rodikliai:</v>
      </c>
      <c r="C1053" s="676"/>
    </row>
    <row r="1054" spans="1:3" x14ac:dyDescent="0.3">
      <c r="A1054" s="2" t="s">
        <v>752</v>
      </c>
      <c r="B1054" s="680" t="str">
        <f t="shared" si="24"/>
        <v>SP rezultato rodiklių taikymas priemonei:</v>
      </c>
      <c r="C1054" s="676"/>
    </row>
    <row r="1055" spans="1:3" x14ac:dyDescent="0.3">
      <c r="A1055" s="2" t="s">
        <v>753</v>
      </c>
      <c r="B1055" s="681" t="str">
        <f t="shared" si="24"/>
        <v>R.3</v>
      </c>
      <c r="C1055" s="687" t="str">
        <f>'10'!Q55</f>
        <v>Ne</v>
      </c>
    </row>
    <row r="1056" spans="1:3" x14ac:dyDescent="0.3">
      <c r="A1056" s="2" t="s">
        <v>754</v>
      </c>
      <c r="B1056" s="681" t="str">
        <f t="shared" si="24"/>
        <v>R.37</v>
      </c>
      <c r="C1056" s="687" t="str">
        <f>'10'!Q56</f>
        <v>Ne</v>
      </c>
    </row>
    <row r="1057" spans="1:3" x14ac:dyDescent="0.3">
      <c r="A1057" s="2" t="s">
        <v>755</v>
      </c>
      <c r="B1057" s="681" t="str">
        <f t="shared" si="24"/>
        <v>R.39</v>
      </c>
      <c r="C1057" s="687" t="str">
        <f>'10'!Q57</f>
        <v>Ne</v>
      </c>
    </row>
    <row r="1058" spans="1:3" x14ac:dyDescent="0.3">
      <c r="A1058" s="2" t="s">
        <v>756</v>
      </c>
      <c r="B1058" s="681" t="str">
        <f t="shared" si="24"/>
        <v>R.41</v>
      </c>
      <c r="C1058" s="687" t="str">
        <f>'10'!Q58</f>
        <v>Ne</v>
      </c>
    </row>
    <row r="1059" spans="1:3" x14ac:dyDescent="0.3">
      <c r="A1059" s="2" t="s">
        <v>757</v>
      </c>
      <c r="B1059" s="681" t="str">
        <f t="shared" si="24"/>
        <v>R.42</v>
      </c>
      <c r="C1059" s="687" t="str">
        <f>'10'!Q59</f>
        <v>Ne</v>
      </c>
    </row>
    <row r="1060" spans="1:3" x14ac:dyDescent="0.3">
      <c r="A1060" s="2" t="s">
        <v>758</v>
      </c>
      <c r="B1060" s="680" t="str">
        <f t="shared" si="24"/>
        <v>VPS rodiklių taikymas priemonei:</v>
      </c>
      <c r="C1060" s="688"/>
    </row>
    <row r="1061" spans="1:3" x14ac:dyDescent="0.3">
      <c r="A1061" s="2" t="s">
        <v>759</v>
      </c>
      <c r="B1061" s="681" t="str">
        <f t="shared" si="24"/>
        <v>KAZL-R.1</v>
      </c>
      <c r="C1061" s="687" t="str">
        <f>'10'!Q61</f>
        <v>Ne</v>
      </c>
    </row>
    <row r="1062" spans="1:3" x14ac:dyDescent="0.3">
      <c r="A1062" s="2" t="s">
        <v>760</v>
      </c>
      <c r="B1062" s="681" t="str">
        <f t="shared" si="24"/>
        <v>KAZL-R.2</v>
      </c>
      <c r="C1062" s="687" t="str">
        <f>'10'!Q62</f>
        <v>Ne</v>
      </c>
    </row>
    <row r="1063" spans="1:3" x14ac:dyDescent="0.3">
      <c r="A1063" s="2" t="s">
        <v>761</v>
      </c>
      <c r="B1063" s="681" t="str">
        <f t="shared" si="24"/>
        <v>KAZL-R.3</v>
      </c>
      <c r="C1063" s="687" t="str">
        <f>'10'!Q63</f>
        <v>Ne</v>
      </c>
    </row>
    <row r="1064" spans="1:3" x14ac:dyDescent="0.3">
      <c r="A1064" s="2" t="s">
        <v>762</v>
      </c>
      <c r="B1064" s="681" t="str">
        <f t="shared" si="24"/>
        <v>KAZL-P.4</v>
      </c>
      <c r="C1064" s="687" t="str">
        <f>'10'!Q64</f>
        <v>Ne</v>
      </c>
    </row>
    <row r="1065" spans="1:3" x14ac:dyDescent="0.3">
      <c r="A1065" s="2" t="s">
        <v>763</v>
      </c>
      <c r="B1065" s="681" t="str">
        <f t="shared" si="24"/>
        <v>KAZL-P.5</v>
      </c>
      <c r="C1065" s="687" t="str">
        <f>'10'!Q65</f>
        <v>Ne</v>
      </c>
    </row>
    <row r="1066" spans="1:3" x14ac:dyDescent="0.3">
      <c r="A1066" s="2" t="s">
        <v>764</v>
      </c>
      <c r="B1066" s="681" t="str">
        <f t="shared" si="24"/>
        <v>KAZL-P.6</v>
      </c>
      <c r="C1066" s="687" t="str">
        <f>'10'!Q66</f>
        <v>Ne</v>
      </c>
    </row>
    <row r="1067" spans="1:3" x14ac:dyDescent="0.3">
      <c r="A1067" s="2" t="s">
        <v>765</v>
      </c>
      <c r="B1067" s="681" t="str">
        <f t="shared" si="24"/>
        <v>KAZL-P.7</v>
      </c>
      <c r="C1067" s="687" t="str">
        <f>'10'!Q67</f>
        <v>Ne</v>
      </c>
    </row>
    <row r="1068" spans="1:3" x14ac:dyDescent="0.3">
      <c r="A1068" s="2" t="s">
        <v>766</v>
      </c>
      <c r="B1068" s="681" t="str">
        <f t="shared" si="24"/>
        <v>KAZL-P.8</v>
      </c>
      <c r="C1068" s="687" t="str">
        <f>'10'!Q68</f>
        <v>Ne</v>
      </c>
    </row>
    <row r="1069" spans="1:3" x14ac:dyDescent="0.3">
      <c r="A1069" s="2" t="s">
        <v>767</v>
      </c>
      <c r="B1069" s="681" t="str">
        <f t="shared" si="24"/>
        <v>KAZL-P.9</v>
      </c>
      <c r="C1069" s="687" t="str">
        <f>'10'!Q69</f>
        <v>Ne</v>
      </c>
    </row>
    <row r="1070" spans="1:3" x14ac:dyDescent="0.3">
      <c r="A1070" s="2" t="s">
        <v>768</v>
      </c>
      <c r="B1070" s="683" t="str">
        <f t="shared" si="24"/>
        <v>KAZL-P.10</v>
      </c>
      <c r="C1070" s="689" t="str">
        <f>'10'!Q70</f>
        <v>Ne</v>
      </c>
    </row>
    <row r="1071" spans="1:3" x14ac:dyDescent="0.3">
      <c r="A1071" s="2" t="s">
        <v>769</v>
      </c>
      <c r="B1071" s="675" t="str">
        <f t="shared" si="24"/>
        <v>F dalis. Pagal priemonę remiamų projektų pobūdis:</v>
      </c>
      <c r="C1071" s="676"/>
    </row>
    <row r="1072" spans="1:3" x14ac:dyDescent="0.3">
      <c r="A1072" s="2" t="s">
        <v>770</v>
      </c>
      <c r="B1072" s="671" t="str">
        <f t="shared" ref="B1072:B1081" si="25">B995</f>
        <v>Remiami pelno projektai</v>
      </c>
      <c r="C1072" s="672" t="str">
        <f>'10'!Q72</f>
        <v>Ne</v>
      </c>
    </row>
    <row r="1073" spans="1:3" ht="57.6" x14ac:dyDescent="0.3">
      <c r="A1073" s="2" t="s">
        <v>771</v>
      </c>
      <c r="B1073" s="673" t="str">
        <f t="shared" si="25"/>
        <v>Remiami projektai, susiję su žinių perdavimu, įskaitant konsultacijas, mokymą ir keitimąsi žiniomis apie tvarią, ekonominę, socialinę, aplinką ir klimatą tausojančią veiklą (aktualu rodikliui L801)</v>
      </c>
      <c r="C1073" s="672" t="str">
        <f>'10'!Q73</f>
        <v>Ne</v>
      </c>
    </row>
    <row r="1074" spans="1:3" ht="57.6" x14ac:dyDescent="0.3">
      <c r="A1074" s="2" t="s">
        <v>772</v>
      </c>
      <c r="B1074" s="673" t="str">
        <f t="shared" si="25"/>
        <v>Remiami projektai, susiję su gamintojų organizacijomis, vietinėmis rinkomis, trumpomis tiekimo grandinėmis ir kokybės schemomis, įskaitant paramą investicijoms, rinkodaros veiklą ir kt. (aktualu rodikliui L802)</v>
      </c>
      <c r="C1074" s="672" t="str">
        <f>'10'!Q74</f>
        <v>Ne</v>
      </c>
    </row>
    <row r="1075" spans="1:3" ht="43.2" x14ac:dyDescent="0.3">
      <c r="A1075" s="2" t="s">
        <v>773</v>
      </c>
      <c r="B1075" s="673" t="str">
        <f t="shared" si="25"/>
        <v>Remiami projektai, susiję su atsinaujinančios energijos gamybos pajėgumais, įskaitant biologinę (aktualu rodikliui L803)</v>
      </c>
      <c r="C1075" s="672" t="str">
        <f>'10'!Q75</f>
        <v>Ne</v>
      </c>
    </row>
    <row r="1076" spans="1:3" ht="43.2" x14ac:dyDescent="0.3">
      <c r="A1076" s="2" t="s">
        <v>774</v>
      </c>
      <c r="B1076" s="673" t="str">
        <f t="shared" si="25"/>
        <v>Remiami projektai, prisidedantys prie aplinkos tvarumo, klimato kaitos švelninimo bei prisitaikymo prie jos tikslų įgyvendinimo kaimo vietovėse (aktualu rodikliui L804)</v>
      </c>
      <c r="C1076" s="672" t="str">
        <f>'10'!Q76</f>
        <v>Ne</v>
      </c>
    </row>
    <row r="1077" spans="1:3" ht="28.8" x14ac:dyDescent="0.3">
      <c r="A1077" s="2" t="s">
        <v>775</v>
      </c>
      <c r="B1077" s="673" t="str">
        <f t="shared" si="25"/>
        <v>Remiami projektai, kurie kuria darbo vietas (aktualu rodikliui L805)</v>
      </c>
      <c r="C1077" s="672" t="str">
        <f>'10'!Q77</f>
        <v>Ne</v>
      </c>
    </row>
    <row r="1078" spans="1:3" ht="28.8" x14ac:dyDescent="0.3">
      <c r="A1078" s="2" t="s">
        <v>776</v>
      </c>
      <c r="B1078" s="673" t="str">
        <f t="shared" si="25"/>
        <v>Remiami kaimo verslų, įskaitant bioekonomiką, projektai (aktualu rodikliui L 806)</v>
      </c>
      <c r="C1078" s="672" t="str">
        <f>'10'!Q78</f>
        <v>Ne</v>
      </c>
    </row>
    <row r="1079" spans="1:3" ht="28.8" x14ac:dyDescent="0.3">
      <c r="A1079" s="2" t="s">
        <v>777</v>
      </c>
      <c r="B1079" s="673" t="str">
        <f t="shared" si="25"/>
        <v>Remiami projektai, susiję su sumanių kaimų strategijomis (aktualu rodikliui L807)</v>
      </c>
      <c r="C1079" s="672" t="str">
        <f>'10'!Q79</f>
        <v>Ne</v>
      </c>
    </row>
    <row r="1080" spans="1:3" ht="28.8" x14ac:dyDescent="0.3">
      <c r="A1080" s="2" t="s">
        <v>778</v>
      </c>
      <c r="B1080" s="673" t="str">
        <f t="shared" si="25"/>
        <v>Remiami projektai, gerinantys paslaugų prieinamumą ir infrastruktūrą (aktualu rodikliui L808)</v>
      </c>
      <c r="C1080" s="672" t="str">
        <f>'10'!Q80</f>
        <v>Ne</v>
      </c>
    </row>
    <row r="1081" spans="1:3" ht="28.8" x14ac:dyDescent="0.3">
      <c r="A1081" s="2" t="s">
        <v>779</v>
      </c>
      <c r="B1081" s="673" t="str">
        <f t="shared" si="25"/>
        <v>Remiami socialinės įtraukties projektai (aktualu rodikliui L809)</v>
      </c>
      <c r="C1081" s="672" t="str">
        <f>'10'!Q81</f>
        <v>Ne</v>
      </c>
    </row>
    <row r="1082" spans="1:3" x14ac:dyDescent="0.3">
      <c r="A1082" s="2"/>
      <c r="B1082" s="649"/>
      <c r="C1082" s="685"/>
    </row>
    <row r="1083" spans="1:3" x14ac:dyDescent="0.3">
      <c r="A1083" s="1"/>
      <c r="B1083" s="362"/>
      <c r="C1083" s="686" t="str">
        <f>'10'!R6</f>
        <v>15 priemonė</v>
      </c>
    </row>
    <row r="1084" spans="1:3" x14ac:dyDescent="0.3">
      <c r="A1084" s="2" t="s">
        <v>188</v>
      </c>
      <c r="B1084" s="509" t="str">
        <f>B1007</f>
        <v>Priemonės pavadinimas</v>
      </c>
      <c r="C1084" s="670">
        <f>'10'!R7</f>
        <v>0</v>
      </c>
    </row>
    <row r="1085" spans="1:3" x14ac:dyDescent="0.3">
      <c r="A1085" s="2" t="s">
        <v>189</v>
      </c>
      <c r="B1085" s="671" t="str">
        <f t="shared" ref="B1085:B1148" si="26">B1008</f>
        <v>Priemonės rūšis</v>
      </c>
      <c r="C1085" s="670">
        <f>'10'!R8</f>
        <v>0</v>
      </c>
    </row>
    <row r="1086" spans="1:3" x14ac:dyDescent="0.3">
      <c r="A1086" s="2" t="s">
        <v>190</v>
      </c>
      <c r="B1086" s="671" t="str">
        <f t="shared" si="26"/>
        <v>VVG teritorijos poreikių, kuriuos tenkina priemonė, skaičius</v>
      </c>
      <c r="C1086" s="670">
        <f>'10'!R9</f>
        <v>0</v>
      </c>
    </row>
    <row r="1087" spans="1:3" x14ac:dyDescent="0.3">
      <c r="A1087" s="2" t="s">
        <v>191</v>
      </c>
      <c r="B1087" s="671" t="str">
        <f t="shared" si="26"/>
        <v>BŽŪP tikslų, kuriuos įgyvendina priemonė, skaičius</v>
      </c>
      <c r="C1087" s="670">
        <f>'10'!R10</f>
        <v>0</v>
      </c>
    </row>
    <row r="1088" spans="1:3" x14ac:dyDescent="0.3">
      <c r="A1088" s="2" t="s">
        <v>192</v>
      </c>
      <c r="B1088" s="671" t="str">
        <f t="shared" si="26"/>
        <v>Pagrindinis BŽŪP tikslas, kurį įgyvendina VPS priemonė</v>
      </c>
      <c r="C1088" s="672" t="str">
        <f>'10'!R11</f>
        <v>Pasirinkite</v>
      </c>
    </row>
    <row r="1089" spans="1:3" ht="28.8" x14ac:dyDescent="0.3">
      <c r="A1089" s="2" t="s">
        <v>193</v>
      </c>
      <c r="B1089" s="673" t="str">
        <f t="shared" si="26"/>
        <v>Ar priemonė prisideda prie 4 konkretaus BŽŪP tikslo? (tikslas nurodytas 5 lape)</v>
      </c>
      <c r="C1089" s="672" t="str">
        <f>'10'!R12</f>
        <v>Ne</v>
      </c>
    </row>
    <row r="1090" spans="1:3" ht="28.8" x14ac:dyDescent="0.3">
      <c r="A1090" s="2" t="s">
        <v>194</v>
      </c>
      <c r="B1090" s="673" t="str">
        <f t="shared" si="26"/>
        <v>Ar priemonė prisideda prie 5 konkretaus BŽŪP tikslo? (tikslas nurodytas 5 lape)</v>
      </c>
      <c r="C1090" s="672" t="str">
        <f>'10'!R13</f>
        <v>Ne</v>
      </c>
    </row>
    <row r="1091" spans="1:3" ht="28.8" x14ac:dyDescent="0.3">
      <c r="A1091" s="2" t="s">
        <v>195</v>
      </c>
      <c r="B1091" s="673" t="str">
        <f t="shared" si="26"/>
        <v>Ar priemonė prisideda prie 6 konkretaus BŽŪP tikslo? (tikslas nurodytas 5 lape)</v>
      </c>
      <c r="C1091" s="672" t="str">
        <f>'10'!R14</f>
        <v>Ne</v>
      </c>
    </row>
    <row r="1092" spans="1:3" ht="28.8" x14ac:dyDescent="0.3">
      <c r="A1092" s="2" t="s">
        <v>196</v>
      </c>
      <c r="B1092" s="673" t="str">
        <f t="shared" si="26"/>
        <v>Ar priemonė prisideda prie 9 konkretaus BŽŪP tikslo? (tikslas nurodytas 5 lape)</v>
      </c>
      <c r="C1092" s="672" t="str">
        <f>'10'!R15</f>
        <v>Ne</v>
      </c>
    </row>
    <row r="1093" spans="1:3" x14ac:dyDescent="0.3">
      <c r="A1093" s="2" t="s">
        <v>94</v>
      </c>
      <c r="B1093" s="675" t="str">
        <f t="shared" si="26"/>
        <v>A dalis. Priemonės intervencijos logika:</v>
      </c>
      <c r="C1093" s="676"/>
    </row>
    <row r="1094" spans="1:3" ht="43.2" x14ac:dyDescent="0.3">
      <c r="A1094" s="2" t="s">
        <v>197</v>
      </c>
      <c r="B1094" s="673" t="str">
        <f t="shared" si="26"/>
        <v>Priemonės tikslas, ryšys su pagrindiniu BŽŪP tikslu ir VVG teritorijos poreikiais (problemomis ir (arba) potencialu), ryšys su VPS tema (jei taikoma)</v>
      </c>
      <c r="C1094" s="677">
        <f>'10'!R17</f>
        <v>0</v>
      </c>
    </row>
    <row r="1095" spans="1:3" x14ac:dyDescent="0.3">
      <c r="A1095" s="2" t="s">
        <v>198</v>
      </c>
      <c r="B1095" s="671" t="str">
        <f t="shared" si="26"/>
        <v>Pokytis, kurio siekiama VPS priemone</v>
      </c>
      <c r="C1095" s="677">
        <f>'10'!R18</f>
        <v>0</v>
      </c>
    </row>
    <row r="1096" spans="1:3" ht="28.8" x14ac:dyDescent="0.3">
      <c r="A1096" s="2" t="s">
        <v>199</v>
      </c>
      <c r="B1096" s="509" t="str">
        <f t="shared" si="26"/>
        <v>Kaip priemonė prisidės prie horizontalaus tikslo d įgyvendinimo? (pildoma, jei taikoma)</v>
      </c>
      <c r="C1096" s="677">
        <f>'10'!R19</f>
        <v>0</v>
      </c>
    </row>
    <row r="1097" spans="1:3" ht="28.8" x14ac:dyDescent="0.3">
      <c r="A1097" s="2" t="s">
        <v>200</v>
      </c>
      <c r="B1097" s="509" t="str">
        <f t="shared" si="26"/>
        <v>Kaip priemonė prisidės prie horizontalaus tikslo e įgyvendinimo? (pildoma, jei taikoma)</v>
      </c>
      <c r="C1097" s="677">
        <f>'10'!R20</f>
        <v>0</v>
      </c>
    </row>
    <row r="1098" spans="1:3" ht="28.8" x14ac:dyDescent="0.3">
      <c r="A1098" s="2" t="s">
        <v>201</v>
      </c>
      <c r="B1098" s="509" t="str">
        <f t="shared" si="26"/>
        <v>Kaip priemonė prisidės prie horizontalaus tikslo f įgyvendinimo? (pildoma, jei taikoma)</v>
      </c>
      <c r="C1098" s="677">
        <f>'10'!R21</f>
        <v>0</v>
      </c>
    </row>
    <row r="1099" spans="1:3" ht="28.8" x14ac:dyDescent="0.3">
      <c r="A1099" s="2" t="s">
        <v>202</v>
      </c>
      <c r="B1099" s="509" t="str">
        <f t="shared" si="26"/>
        <v>Kaip priemonė prisidės prie horizontalaus tikslo i įgyvendinimo? (pildoma, jei taikoma)</v>
      </c>
      <c r="C1099" s="677">
        <f>'10'!R22</f>
        <v>0</v>
      </c>
    </row>
    <row r="1100" spans="1:3" ht="28.8" x14ac:dyDescent="0.3">
      <c r="A1100" s="2" t="s">
        <v>203</v>
      </c>
      <c r="B1100" s="675" t="str">
        <f t="shared" si="26"/>
        <v>B dalis. Pareiškėjų ir projektų tinkamumo sąlygos, projektų atrankos principai:</v>
      </c>
      <c r="C1100" s="676"/>
    </row>
    <row r="1101" spans="1:3" x14ac:dyDescent="0.3">
      <c r="A1101" s="2" t="s">
        <v>204</v>
      </c>
      <c r="B1101" s="509" t="str">
        <f t="shared" si="26"/>
        <v>Pagal priemonę remiamos veiklos</v>
      </c>
      <c r="C1101" s="677">
        <f>'10'!R24</f>
        <v>0</v>
      </c>
    </row>
    <row r="1102" spans="1:3" ht="28.8" x14ac:dyDescent="0.3">
      <c r="A1102" s="2" t="s">
        <v>205</v>
      </c>
      <c r="B1102" s="671" t="str">
        <f t="shared" si="26"/>
        <v>Tinkami pareiškėjai ir partneriai (jei taikomas reikalavimas projektus įgyvendinti su partneriais)</v>
      </c>
      <c r="C1102" s="677">
        <f>'10'!R25</f>
        <v>0</v>
      </c>
    </row>
    <row r="1103" spans="1:3" ht="28.8" x14ac:dyDescent="0.3">
      <c r="A1103" s="2" t="s">
        <v>206</v>
      </c>
      <c r="B1103" s="671" t="str">
        <f t="shared" si="26"/>
        <v>Priemonės tikslinė grupė (pildoma, jei nesutampa su tinkamais pareiškėjais ir (arba) partneriais)</v>
      </c>
      <c r="C1103" s="677">
        <f>'10'!R26</f>
        <v>0</v>
      </c>
    </row>
    <row r="1104" spans="1:3" x14ac:dyDescent="0.3">
      <c r="A1104" s="2" t="s">
        <v>725</v>
      </c>
      <c r="B1104" s="509" t="str">
        <f t="shared" si="26"/>
        <v>Tinkamumo sąlygos pareiškėjams ir projektams</v>
      </c>
      <c r="C1104" s="677">
        <f>'10'!R27</f>
        <v>0</v>
      </c>
    </row>
    <row r="1105" spans="1:3" x14ac:dyDescent="0.3">
      <c r="A1105" s="2" t="s">
        <v>726</v>
      </c>
      <c r="B1105" s="673" t="str">
        <f t="shared" si="26"/>
        <v>Projektų atrankos principai</v>
      </c>
      <c r="C1105" s="677">
        <f>'10'!R28</f>
        <v>0</v>
      </c>
    </row>
    <row r="1106" spans="1:3" x14ac:dyDescent="0.3">
      <c r="A1106" s="2" t="s">
        <v>727</v>
      </c>
      <c r="B1106" s="509" t="str">
        <f t="shared" si="26"/>
        <v>Planuojamų kvietimų teikti paraiškas skaičius</v>
      </c>
      <c r="C1106" s="670">
        <f>'10'!R29</f>
        <v>0</v>
      </c>
    </row>
    <row r="1107" spans="1:3" x14ac:dyDescent="0.3">
      <c r="A1107" s="2" t="s">
        <v>728</v>
      </c>
      <c r="B1107" s="651" t="str">
        <f t="shared" si="26"/>
        <v>C dalis. Paramos dydžiai:</v>
      </c>
      <c r="C1107" s="676"/>
    </row>
    <row r="1108" spans="1:3" x14ac:dyDescent="0.3">
      <c r="A1108" s="2" t="s">
        <v>729</v>
      </c>
      <c r="B1108" s="509" t="str">
        <f t="shared" si="26"/>
        <v>Didžiausia paramos suma vietos projektui, Eur</v>
      </c>
      <c r="C1108" s="677">
        <f>'10'!R31</f>
        <v>0</v>
      </c>
    </row>
    <row r="1109" spans="1:3" x14ac:dyDescent="0.3">
      <c r="A1109" s="2" t="s">
        <v>730</v>
      </c>
      <c r="B1109" s="509" t="str">
        <f t="shared" si="26"/>
        <v xml:space="preserve">Paramos lyginamoji dalis, proc. </v>
      </c>
      <c r="C1109" s="677">
        <f>'10'!R32</f>
        <v>0</v>
      </c>
    </row>
    <row r="1110" spans="1:3" x14ac:dyDescent="0.3">
      <c r="A1110" s="2" t="s">
        <v>731</v>
      </c>
      <c r="B1110" s="509" t="str">
        <f t="shared" si="26"/>
        <v>Planuojama paramos suma priemonei, Eur</v>
      </c>
      <c r="C1110" s="678">
        <f>'10'!R33</f>
        <v>0</v>
      </c>
    </row>
    <row r="1111" spans="1:3" x14ac:dyDescent="0.3">
      <c r="A1111" s="2" t="s">
        <v>732</v>
      </c>
      <c r="B1111" s="509" t="str">
        <f t="shared" si="26"/>
        <v>Planuojama paremti projektų (rodiklis L700)</v>
      </c>
      <c r="C1111" s="679">
        <f>'10'!R34</f>
        <v>0</v>
      </c>
    </row>
    <row r="1112" spans="1:3" x14ac:dyDescent="0.3">
      <c r="A1112" s="2" t="s">
        <v>733</v>
      </c>
      <c r="B1112" s="509" t="str">
        <f t="shared" si="26"/>
        <v>Paaiškinimas, kaip nustatyta rodiklio L700 reikšmė</v>
      </c>
      <c r="C1112" s="677">
        <f>'10'!R35</f>
        <v>0</v>
      </c>
    </row>
    <row r="1113" spans="1:3" ht="28.8" x14ac:dyDescent="0.3">
      <c r="A1113" s="2" t="s">
        <v>734</v>
      </c>
      <c r="B1113" s="651" t="str">
        <f t="shared" si="26"/>
        <v>D dalis. Priemonės indėlis į ES ir nacionalinių horizontaliųjų principų įgyvendinimą:</v>
      </c>
      <c r="C1113" s="676"/>
    </row>
    <row r="1114" spans="1:3" x14ac:dyDescent="0.3">
      <c r="A1114" s="2" t="s">
        <v>735</v>
      </c>
      <c r="B1114" s="680" t="str">
        <f t="shared" si="26"/>
        <v>Subregioninės vietovės principas:</v>
      </c>
      <c r="C1114" s="676"/>
    </row>
    <row r="1115" spans="1:3" ht="28.8" x14ac:dyDescent="0.3">
      <c r="A1115" s="2" t="s">
        <v>736</v>
      </c>
      <c r="B1115" s="509" t="str">
        <f t="shared" si="26"/>
        <v>Ar siekiama, kad pagal priemonę finansuojami projektai apimtų visas VVG teritorijos seniūnijas?</v>
      </c>
      <c r="C1115" s="672" t="str">
        <f>'10'!R38</f>
        <v>Ne</v>
      </c>
    </row>
    <row r="1116" spans="1:3" x14ac:dyDescent="0.3">
      <c r="A1116" s="2" t="s">
        <v>737</v>
      </c>
      <c r="B1116" s="509" t="str">
        <f t="shared" si="26"/>
        <v>Pasirinkimo pagrindimas</v>
      </c>
      <c r="C1116" s="677">
        <f>'10'!R39</f>
        <v>0</v>
      </c>
    </row>
    <row r="1117" spans="1:3" x14ac:dyDescent="0.3">
      <c r="A1117" s="2" t="s">
        <v>738</v>
      </c>
      <c r="B1117" s="680" t="str">
        <f t="shared" si="26"/>
        <v>Partnerystės principas:</v>
      </c>
      <c r="C1117" s="676"/>
    </row>
    <row r="1118" spans="1:3" ht="28.8" x14ac:dyDescent="0.3">
      <c r="A1118" s="2" t="s">
        <v>739</v>
      </c>
      <c r="B1118" s="509" t="str">
        <f t="shared" si="26"/>
        <v>Ar siekiama, kad pagal priemonę finansuojami projektai būtų vykdomi su partneriais?</v>
      </c>
      <c r="C1118" s="672" t="str">
        <f>'10'!R41</f>
        <v>Ne</v>
      </c>
    </row>
    <row r="1119" spans="1:3" x14ac:dyDescent="0.3">
      <c r="A1119" s="2" t="s">
        <v>740</v>
      </c>
      <c r="B1119" s="509" t="str">
        <f t="shared" si="26"/>
        <v>Pasirinkimo pagrindimas</v>
      </c>
      <c r="C1119" s="677">
        <f>'10'!R42</f>
        <v>0</v>
      </c>
    </row>
    <row r="1120" spans="1:3" x14ac:dyDescent="0.3">
      <c r="A1120" s="2" t="s">
        <v>741</v>
      </c>
      <c r="B1120" s="680" t="str">
        <f t="shared" si="26"/>
        <v>Inovacijų principas:</v>
      </c>
      <c r="C1120" s="676"/>
    </row>
    <row r="1121" spans="1:3" ht="28.8" x14ac:dyDescent="0.3">
      <c r="A1121" s="2" t="s">
        <v>742</v>
      </c>
      <c r="B1121" s="509" t="str">
        <f t="shared" si="26"/>
        <v>Ar siekiama, kad pagal priemonę finansuojami projektai būtų skirti inovacijoms vietos lygiu diegti?</v>
      </c>
      <c r="C1121" s="672" t="str">
        <f>'10'!R44</f>
        <v>Ne</v>
      </c>
    </row>
    <row r="1122" spans="1:3" x14ac:dyDescent="0.3">
      <c r="A1122" s="2" t="s">
        <v>743</v>
      </c>
      <c r="B1122" s="509" t="str">
        <f t="shared" si="26"/>
        <v>Pasirinkimo pagrindimas</v>
      </c>
      <c r="C1122" s="677">
        <f>'10'!R45</f>
        <v>0</v>
      </c>
    </row>
    <row r="1123" spans="1:3" ht="28.8" x14ac:dyDescent="0.3">
      <c r="A1123" s="2" t="s">
        <v>744</v>
      </c>
      <c r="B1123" s="509" t="str">
        <f t="shared" si="26"/>
        <v>Planuojama paremti projektų, skirtų inovacijoms vietos lygiu diegti (rodiklis L710)</v>
      </c>
      <c r="C1123" s="679">
        <f>'10'!R46</f>
        <v>0</v>
      </c>
    </row>
    <row r="1124" spans="1:3" x14ac:dyDescent="0.3">
      <c r="A1124" s="2" t="s">
        <v>745</v>
      </c>
      <c r="B1124" s="680" t="str">
        <f t="shared" si="26"/>
        <v>Lyčių lygybė ir nediskriminavimas:</v>
      </c>
      <c r="C1124" s="676"/>
    </row>
    <row r="1125" spans="1:3" ht="28.8" x14ac:dyDescent="0.3">
      <c r="A1125" s="2" t="s">
        <v>746</v>
      </c>
      <c r="B1125" s="509" t="str">
        <f t="shared" si="26"/>
        <v>Ar pagal priemonę finansuojami projektai, skirti lyčių lygybei ir nediskriminavimui?</v>
      </c>
      <c r="C1125" s="672" t="str">
        <f>'10'!R48</f>
        <v>Ne</v>
      </c>
    </row>
    <row r="1126" spans="1:3" x14ac:dyDescent="0.3">
      <c r="A1126" s="2" t="s">
        <v>747</v>
      </c>
      <c r="B1126" s="509" t="str">
        <f t="shared" si="26"/>
        <v>Pasirinkimo pagrindimas (jei taip, kaip bus užtikrinta)</v>
      </c>
      <c r="C1126" s="677">
        <f>'10'!R49</f>
        <v>0</v>
      </c>
    </row>
    <row r="1127" spans="1:3" x14ac:dyDescent="0.3">
      <c r="A1127" s="2" t="s">
        <v>748</v>
      </c>
      <c r="B1127" s="680" t="str">
        <f t="shared" si="26"/>
        <v>Jaunimas:</v>
      </c>
      <c r="C1127" s="676"/>
    </row>
    <row r="1128" spans="1:3" x14ac:dyDescent="0.3">
      <c r="A1128" s="2" t="s">
        <v>749</v>
      </c>
      <c r="B1128" s="509" t="str">
        <f t="shared" si="26"/>
        <v>Ar pagal priemonę finansuojami projektai, skirti jaunimui?</v>
      </c>
      <c r="C1128" s="672" t="str">
        <f>'10'!R51</f>
        <v>Ne</v>
      </c>
    </row>
    <row r="1129" spans="1:3" x14ac:dyDescent="0.3">
      <c r="A1129" s="2" t="s">
        <v>750</v>
      </c>
      <c r="B1129" s="509" t="str">
        <f t="shared" si="26"/>
        <v>Pasirinkimo pagrindimas (jei taip, kaip bus užtikrinta)</v>
      </c>
      <c r="C1129" s="677">
        <f>'10'!R52</f>
        <v>0</v>
      </c>
    </row>
    <row r="1130" spans="1:3" x14ac:dyDescent="0.3">
      <c r="A1130" s="2" t="s">
        <v>751</v>
      </c>
      <c r="B1130" s="675" t="str">
        <f t="shared" si="26"/>
        <v>E dalis. Priemonės rezultato rodikliai:</v>
      </c>
      <c r="C1130" s="676"/>
    </row>
    <row r="1131" spans="1:3" x14ac:dyDescent="0.3">
      <c r="A1131" s="2" t="s">
        <v>752</v>
      </c>
      <c r="B1131" s="680" t="str">
        <f t="shared" si="26"/>
        <v>SP rezultato rodiklių taikymas priemonei:</v>
      </c>
      <c r="C1131" s="676"/>
    </row>
    <row r="1132" spans="1:3" x14ac:dyDescent="0.3">
      <c r="A1132" s="2" t="s">
        <v>753</v>
      </c>
      <c r="B1132" s="681" t="str">
        <f t="shared" si="26"/>
        <v>R.3</v>
      </c>
      <c r="C1132" s="687" t="str">
        <f>'10'!R55</f>
        <v>Ne</v>
      </c>
    </row>
    <row r="1133" spans="1:3" x14ac:dyDescent="0.3">
      <c r="A1133" s="2" t="s">
        <v>754</v>
      </c>
      <c r="B1133" s="681" t="str">
        <f t="shared" si="26"/>
        <v>R.37</v>
      </c>
      <c r="C1133" s="687" t="str">
        <f>'10'!R56</f>
        <v>Ne</v>
      </c>
    </row>
    <row r="1134" spans="1:3" x14ac:dyDescent="0.3">
      <c r="A1134" s="2" t="s">
        <v>755</v>
      </c>
      <c r="B1134" s="681" t="str">
        <f t="shared" si="26"/>
        <v>R.39</v>
      </c>
      <c r="C1134" s="687" t="str">
        <f>'10'!R57</f>
        <v>Ne</v>
      </c>
    </row>
    <row r="1135" spans="1:3" x14ac:dyDescent="0.3">
      <c r="A1135" s="2" t="s">
        <v>756</v>
      </c>
      <c r="B1135" s="681" t="str">
        <f t="shared" si="26"/>
        <v>R.41</v>
      </c>
      <c r="C1135" s="687" t="str">
        <f>'10'!R58</f>
        <v>Ne</v>
      </c>
    </row>
    <row r="1136" spans="1:3" x14ac:dyDescent="0.3">
      <c r="A1136" s="2" t="s">
        <v>757</v>
      </c>
      <c r="B1136" s="681" t="str">
        <f t="shared" si="26"/>
        <v>R.42</v>
      </c>
      <c r="C1136" s="687" t="str">
        <f>'10'!R59</f>
        <v>Ne</v>
      </c>
    </row>
    <row r="1137" spans="1:3" x14ac:dyDescent="0.3">
      <c r="A1137" s="2" t="s">
        <v>758</v>
      </c>
      <c r="B1137" s="680" t="str">
        <f t="shared" si="26"/>
        <v>VPS rodiklių taikymas priemonei:</v>
      </c>
      <c r="C1137" s="688"/>
    </row>
    <row r="1138" spans="1:3" x14ac:dyDescent="0.3">
      <c r="A1138" s="2" t="s">
        <v>759</v>
      </c>
      <c r="B1138" s="681" t="str">
        <f t="shared" si="26"/>
        <v>KAZL-R.1</v>
      </c>
      <c r="C1138" s="687" t="str">
        <f>'10'!R61</f>
        <v>Ne</v>
      </c>
    </row>
    <row r="1139" spans="1:3" x14ac:dyDescent="0.3">
      <c r="A1139" s="2" t="s">
        <v>760</v>
      </c>
      <c r="B1139" s="681" t="str">
        <f t="shared" si="26"/>
        <v>KAZL-R.2</v>
      </c>
      <c r="C1139" s="687" t="str">
        <f>'10'!R62</f>
        <v>Ne</v>
      </c>
    </row>
    <row r="1140" spans="1:3" x14ac:dyDescent="0.3">
      <c r="A1140" s="2" t="s">
        <v>761</v>
      </c>
      <c r="B1140" s="681" t="str">
        <f t="shared" si="26"/>
        <v>KAZL-R.3</v>
      </c>
      <c r="C1140" s="687" t="str">
        <f>'10'!R63</f>
        <v>Ne</v>
      </c>
    </row>
    <row r="1141" spans="1:3" x14ac:dyDescent="0.3">
      <c r="A1141" s="2" t="s">
        <v>762</v>
      </c>
      <c r="B1141" s="681" t="str">
        <f t="shared" si="26"/>
        <v>KAZL-P.4</v>
      </c>
      <c r="C1141" s="687" t="str">
        <f>'10'!R64</f>
        <v>Ne</v>
      </c>
    </row>
    <row r="1142" spans="1:3" x14ac:dyDescent="0.3">
      <c r="A1142" s="2" t="s">
        <v>763</v>
      </c>
      <c r="B1142" s="681" t="str">
        <f t="shared" si="26"/>
        <v>KAZL-P.5</v>
      </c>
      <c r="C1142" s="687" t="str">
        <f>'10'!R65</f>
        <v>Ne</v>
      </c>
    </row>
    <row r="1143" spans="1:3" x14ac:dyDescent="0.3">
      <c r="A1143" s="2" t="s">
        <v>764</v>
      </c>
      <c r="B1143" s="681" t="str">
        <f t="shared" si="26"/>
        <v>KAZL-P.6</v>
      </c>
      <c r="C1143" s="687" t="str">
        <f>'10'!R66</f>
        <v>Ne</v>
      </c>
    </row>
    <row r="1144" spans="1:3" x14ac:dyDescent="0.3">
      <c r="A1144" s="2" t="s">
        <v>765</v>
      </c>
      <c r="B1144" s="681" t="str">
        <f t="shared" si="26"/>
        <v>KAZL-P.7</v>
      </c>
      <c r="C1144" s="687" t="str">
        <f>'10'!R67</f>
        <v>Ne</v>
      </c>
    </row>
    <row r="1145" spans="1:3" x14ac:dyDescent="0.3">
      <c r="A1145" s="2" t="s">
        <v>766</v>
      </c>
      <c r="B1145" s="681" t="str">
        <f t="shared" si="26"/>
        <v>KAZL-P.8</v>
      </c>
      <c r="C1145" s="687" t="str">
        <f>'10'!R68</f>
        <v>Ne</v>
      </c>
    </row>
    <row r="1146" spans="1:3" x14ac:dyDescent="0.3">
      <c r="A1146" s="2" t="s">
        <v>767</v>
      </c>
      <c r="B1146" s="681" t="str">
        <f t="shared" si="26"/>
        <v>KAZL-P.9</v>
      </c>
      <c r="C1146" s="687" t="str">
        <f>'10'!R69</f>
        <v>Ne</v>
      </c>
    </row>
    <row r="1147" spans="1:3" x14ac:dyDescent="0.3">
      <c r="A1147" s="2" t="s">
        <v>768</v>
      </c>
      <c r="B1147" s="683" t="str">
        <f t="shared" si="26"/>
        <v>KAZL-P.10</v>
      </c>
      <c r="C1147" s="689" t="str">
        <f>'10'!R70</f>
        <v>Ne</v>
      </c>
    </row>
    <row r="1148" spans="1:3" x14ac:dyDescent="0.3">
      <c r="A1148" s="2" t="s">
        <v>769</v>
      </c>
      <c r="B1148" s="675" t="str">
        <f t="shared" si="26"/>
        <v>F dalis. Pagal priemonę remiamų projektų pobūdis:</v>
      </c>
      <c r="C1148" s="676"/>
    </row>
    <row r="1149" spans="1:3" x14ac:dyDescent="0.3">
      <c r="A1149" s="2" t="s">
        <v>770</v>
      </c>
      <c r="B1149" s="671" t="str">
        <f t="shared" ref="B1149:B1158" si="27">B1072</f>
        <v>Remiami pelno projektai</v>
      </c>
      <c r="C1149" s="672" t="str">
        <f>'10'!R72</f>
        <v>Ne</v>
      </c>
    </row>
    <row r="1150" spans="1:3" ht="57.6" x14ac:dyDescent="0.3">
      <c r="A1150" s="2" t="s">
        <v>771</v>
      </c>
      <c r="B1150" s="673" t="str">
        <f t="shared" si="27"/>
        <v>Remiami projektai, susiję su žinių perdavimu, įskaitant konsultacijas, mokymą ir keitimąsi žiniomis apie tvarią, ekonominę, socialinę, aplinką ir klimatą tausojančią veiklą (aktualu rodikliui L801)</v>
      </c>
      <c r="C1150" s="672" t="str">
        <f>'10'!R73</f>
        <v>Ne</v>
      </c>
    </row>
    <row r="1151" spans="1:3" ht="57.6" x14ac:dyDescent="0.3">
      <c r="A1151" s="2" t="s">
        <v>772</v>
      </c>
      <c r="B1151" s="673" t="str">
        <f t="shared" si="27"/>
        <v>Remiami projektai, susiję su gamintojų organizacijomis, vietinėmis rinkomis, trumpomis tiekimo grandinėmis ir kokybės schemomis, įskaitant paramą investicijoms, rinkodaros veiklą ir kt. (aktualu rodikliui L802)</v>
      </c>
      <c r="C1151" s="672" t="str">
        <f>'10'!R74</f>
        <v>Ne</v>
      </c>
    </row>
    <row r="1152" spans="1:3" ht="43.2" x14ac:dyDescent="0.3">
      <c r="A1152" s="2" t="s">
        <v>773</v>
      </c>
      <c r="B1152" s="673" t="str">
        <f t="shared" si="27"/>
        <v>Remiami projektai, susiję su atsinaujinančios energijos gamybos pajėgumais, įskaitant biologinę (aktualu rodikliui L803)</v>
      </c>
      <c r="C1152" s="672" t="str">
        <f>'10'!R75</f>
        <v>Ne</v>
      </c>
    </row>
    <row r="1153" spans="1:3" ht="43.2" x14ac:dyDescent="0.3">
      <c r="A1153" s="2" t="s">
        <v>774</v>
      </c>
      <c r="B1153" s="673" t="str">
        <f t="shared" si="27"/>
        <v>Remiami projektai, prisidedantys prie aplinkos tvarumo, klimato kaitos švelninimo bei prisitaikymo prie jos tikslų įgyvendinimo kaimo vietovėse (aktualu rodikliui L804)</v>
      </c>
      <c r="C1153" s="672" t="str">
        <f>'10'!R76</f>
        <v>Ne</v>
      </c>
    </row>
    <row r="1154" spans="1:3" ht="28.8" x14ac:dyDescent="0.3">
      <c r="A1154" s="2" t="s">
        <v>775</v>
      </c>
      <c r="B1154" s="673" t="str">
        <f t="shared" si="27"/>
        <v>Remiami projektai, kurie kuria darbo vietas (aktualu rodikliui L805)</v>
      </c>
      <c r="C1154" s="672" t="str">
        <f>'10'!R77</f>
        <v>Ne</v>
      </c>
    </row>
    <row r="1155" spans="1:3" ht="28.8" x14ac:dyDescent="0.3">
      <c r="A1155" s="2" t="s">
        <v>776</v>
      </c>
      <c r="B1155" s="673" t="str">
        <f t="shared" si="27"/>
        <v>Remiami kaimo verslų, įskaitant bioekonomiką, projektai (aktualu rodikliui L 806)</v>
      </c>
      <c r="C1155" s="672" t="str">
        <f>'10'!R78</f>
        <v>Ne</v>
      </c>
    </row>
    <row r="1156" spans="1:3" ht="28.8" x14ac:dyDescent="0.3">
      <c r="A1156" s="2" t="s">
        <v>777</v>
      </c>
      <c r="B1156" s="673" t="str">
        <f t="shared" si="27"/>
        <v>Remiami projektai, susiję su sumanių kaimų strategijomis (aktualu rodikliui L807)</v>
      </c>
      <c r="C1156" s="672" t="str">
        <f>'10'!R79</f>
        <v>Ne</v>
      </c>
    </row>
    <row r="1157" spans="1:3" ht="28.8" x14ac:dyDescent="0.3">
      <c r="A1157" s="2" t="s">
        <v>778</v>
      </c>
      <c r="B1157" s="673" t="str">
        <f t="shared" si="27"/>
        <v>Remiami projektai, gerinantys paslaugų prieinamumą ir infrastruktūrą (aktualu rodikliui L808)</v>
      </c>
      <c r="C1157" s="672" t="str">
        <f>'10'!R80</f>
        <v>Ne</v>
      </c>
    </row>
    <row r="1158" spans="1:3" ht="28.8" x14ac:dyDescent="0.3">
      <c r="A1158" s="2" t="s">
        <v>779</v>
      </c>
      <c r="B1158" s="673" t="str">
        <f t="shared" si="27"/>
        <v>Remiami socialinės įtraukties projektai (aktualu rodikliui L809)</v>
      </c>
      <c r="C1158" s="672" t="str">
        <f>'10'!R81</f>
        <v>Ne</v>
      </c>
    </row>
    <row r="1159" spans="1:3" x14ac:dyDescent="0.3">
      <c r="B1159" s="649"/>
      <c r="C1159" s="685"/>
    </row>
    <row r="1160" spans="1:3" x14ac:dyDescent="0.3">
      <c r="A1160" s="1"/>
      <c r="B1160" s="362"/>
      <c r="C1160" s="686" t="str">
        <f>'10'!S6</f>
        <v>16 priemonė</v>
      </c>
    </row>
    <row r="1161" spans="1:3" x14ac:dyDescent="0.3">
      <c r="A1161" s="2" t="s">
        <v>188</v>
      </c>
      <c r="B1161" s="509" t="str">
        <f>B1084</f>
        <v>Priemonės pavadinimas</v>
      </c>
      <c r="C1161" s="670">
        <f>'10'!S7</f>
        <v>0</v>
      </c>
    </row>
    <row r="1162" spans="1:3" x14ac:dyDescent="0.3">
      <c r="A1162" s="2" t="s">
        <v>189</v>
      </c>
      <c r="B1162" s="671" t="str">
        <f t="shared" ref="B1162:B1225" si="28">B1085</f>
        <v>Priemonės rūšis</v>
      </c>
      <c r="C1162" s="670">
        <f>'10'!S8</f>
        <v>0</v>
      </c>
    </row>
    <row r="1163" spans="1:3" x14ac:dyDescent="0.3">
      <c r="A1163" s="2" t="s">
        <v>190</v>
      </c>
      <c r="B1163" s="671" t="str">
        <f t="shared" si="28"/>
        <v>VVG teritorijos poreikių, kuriuos tenkina priemonė, skaičius</v>
      </c>
      <c r="C1163" s="670">
        <f>'10'!S9</f>
        <v>0</v>
      </c>
    </row>
    <row r="1164" spans="1:3" x14ac:dyDescent="0.3">
      <c r="A1164" s="2" t="s">
        <v>191</v>
      </c>
      <c r="B1164" s="671" t="str">
        <f t="shared" si="28"/>
        <v>BŽŪP tikslų, kuriuos įgyvendina priemonė, skaičius</v>
      </c>
      <c r="C1164" s="670">
        <f>'10'!S10</f>
        <v>0</v>
      </c>
    </row>
    <row r="1165" spans="1:3" x14ac:dyDescent="0.3">
      <c r="A1165" s="2" t="s">
        <v>192</v>
      </c>
      <c r="B1165" s="671" t="str">
        <f t="shared" si="28"/>
        <v>Pagrindinis BŽŪP tikslas, kurį įgyvendina VPS priemonė</v>
      </c>
      <c r="C1165" s="672" t="str">
        <f>'10'!S11</f>
        <v>Pasirinkite</v>
      </c>
    </row>
    <row r="1166" spans="1:3" ht="28.8" x14ac:dyDescent="0.3">
      <c r="A1166" s="2" t="s">
        <v>193</v>
      </c>
      <c r="B1166" s="673" t="str">
        <f t="shared" si="28"/>
        <v>Ar priemonė prisideda prie 4 konkretaus BŽŪP tikslo? (tikslas nurodytas 5 lape)</v>
      </c>
      <c r="C1166" s="672" t="str">
        <f>'10'!S12</f>
        <v>Ne</v>
      </c>
    </row>
    <row r="1167" spans="1:3" ht="28.8" x14ac:dyDescent="0.3">
      <c r="A1167" s="2" t="s">
        <v>194</v>
      </c>
      <c r="B1167" s="673" t="str">
        <f t="shared" si="28"/>
        <v>Ar priemonė prisideda prie 5 konkretaus BŽŪP tikslo? (tikslas nurodytas 5 lape)</v>
      </c>
      <c r="C1167" s="672" t="str">
        <f>'10'!S13</f>
        <v>Ne</v>
      </c>
    </row>
    <row r="1168" spans="1:3" ht="28.8" x14ac:dyDescent="0.3">
      <c r="A1168" s="2" t="s">
        <v>195</v>
      </c>
      <c r="B1168" s="673" t="str">
        <f t="shared" si="28"/>
        <v>Ar priemonė prisideda prie 6 konkretaus BŽŪP tikslo? (tikslas nurodytas 5 lape)</v>
      </c>
      <c r="C1168" s="672" t="str">
        <f>'10'!S14</f>
        <v>Ne</v>
      </c>
    </row>
    <row r="1169" spans="1:3" ht="28.8" x14ac:dyDescent="0.3">
      <c r="A1169" s="2" t="s">
        <v>196</v>
      </c>
      <c r="B1169" s="673" t="str">
        <f t="shared" si="28"/>
        <v>Ar priemonė prisideda prie 9 konkretaus BŽŪP tikslo? (tikslas nurodytas 5 lape)</v>
      </c>
      <c r="C1169" s="672" t="str">
        <f>'10'!S15</f>
        <v>Ne</v>
      </c>
    </row>
    <row r="1170" spans="1:3" x14ac:dyDescent="0.3">
      <c r="A1170" s="2" t="s">
        <v>94</v>
      </c>
      <c r="B1170" s="675" t="str">
        <f t="shared" si="28"/>
        <v>A dalis. Priemonės intervencijos logika:</v>
      </c>
      <c r="C1170" s="676"/>
    </row>
    <row r="1171" spans="1:3" ht="43.2" x14ac:dyDescent="0.3">
      <c r="A1171" s="2" t="s">
        <v>197</v>
      </c>
      <c r="B1171" s="673" t="str">
        <f t="shared" si="28"/>
        <v>Priemonės tikslas, ryšys su pagrindiniu BŽŪP tikslu ir VVG teritorijos poreikiais (problemomis ir (arba) potencialu), ryšys su VPS tema (jei taikoma)</v>
      </c>
      <c r="C1171" s="677">
        <f>'10'!S17</f>
        <v>0</v>
      </c>
    </row>
    <row r="1172" spans="1:3" x14ac:dyDescent="0.3">
      <c r="A1172" s="2" t="s">
        <v>198</v>
      </c>
      <c r="B1172" s="671" t="str">
        <f t="shared" si="28"/>
        <v>Pokytis, kurio siekiama VPS priemone</v>
      </c>
      <c r="C1172" s="677">
        <f>'10'!S18</f>
        <v>0</v>
      </c>
    </row>
    <row r="1173" spans="1:3" ht="28.8" x14ac:dyDescent="0.3">
      <c r="A1173" s="2" t="s">
        <v>199</v>
      </c>
      <c r="B1173" s="509" t="str">
        <f t="shared" si="28"/>
        <v>Kaip priemonė prisidės prie horizontalaus tikslo d įgyvendinimo? (pildoma, jei taikoma)</v>
      </c>
      <c r="C1173" s="677">
        <f>'10'!S19</f>
        <v>0</v>
      </c>
    </row>
    <row r="1174" spans="1:3" ht="28.8" x14ac:dyDescent="0.3">
      <c r="A1174" s="2" t="s">
        <v>200</v>
      </c>
      <c r="B1174" s="509" t="str">
        <f t="shared" si="28"/>
        <v>Kaip priemonė prisidės prie horizontalaus tikslo e įgyvendinimo? (pildoma, jei taikoma)</v>
      </c>
      <c r="C1174" s="677">
        <f>'10'!S20</f>
        <v>0</v>
      </c>
    </row>
    <row r="1175" spans="1:3" ht="28.8" x14ac:dyDescent="0.3">
      <c r="A1175" s="2" t="s">
        <v>201</v>
      </c>
      <c r="B1175" s="509" t="str">
        <f t="shared" si="28"/>
        <v>Kaip priemonė prisidės prie horizontalaus tikslo f įgyvendinimo? (pildoma, jei taikoma)</v>
      </c>
      <c r="C1175" s="677">
        <f>'10'!S21</f>
        <v>0</v>
      </c>
    </row>
    <row r="1176" spans="1:3" ht="28.8" x14ac:dyDescent="0.3">
      <c r="A1176" s="2" t="s">
        <v>202</v>
      </c>
      <c r="B1176" s="509" t="str">
        <f t="shared" si="28"/>
        <v>Kaip priemonė prisidės prie horizontalaus tikslo i įgyvendinimo? (pildoma, jei taikoma)</v>
      </c>
      <c r="C1176" s="677">
        <f>'10'!S22</f>
        <v>0</v>
      </c>
    </row>
    <row r="1177" spans="1:3" ht="28.8" x14ac:dyDescent="0.3">
      <c r="A1177" s="2" t="s">
        <v>203</v>
      </c>
      <c r="B1177" s="675" t="str">
        <f t="shared" si="28"/>
        <v>B dalis. Pareiškėjų ir projektų tinkamumo sąlygos, projektų atrankos principai:</v>
      </c>
      <c r="C1177" s="676"/>
    </row>
    <row r="1178" spans="1:3" x14ac:dyDescent="0.3">
      <c r="A1178" s="2" t="s">
        <v>204</v>
      </c>
      <c r="B1178" s="509" t="str">
        <f t="shared" si="28"/>
        <v>Pagal priemonę remiamos veiklos</v>
      </c>
      <c r="C1178" s="677">
        <f>'10'!S24</f>
        <v>0</v>
      </c>
    </row>
    <row r="1179" spans="1:3" ht="28.8" x14ac:dyDescent="0.3">
      <c r="A1179" s="2" t="s">
        <v>205</v>
      </c>
      <c r="B1179" s="671" t="str">
        <f t="shared" si="28"/>
        <v>Tinkami pareiškėjai ir partneriai (jei taikomas reikalavimas projektus įgyvendinti su partneriais)</v>
      </c>
      <c r="C1179" s="677">
        <f>'10'!S25</f>
        <v>0</v>
      </c>
    </row>
    <row r="1180" spans="1:3" ht="28.8" x14ac:dyDescent="0.3">
      <c r="A1180" s="2" t="s">
        <v>206</v>
      </c>
      <c r="B1180" s="671" t="str">
        <f t="shared" si="28"/>
        <v>Priemonės tikslinė grupė (pildoma, jei nesutampa su tinkamais pareiškėjais ir (arba) partneriais)</v>
      </c>
      <c r="C1180" s="677">
        <f>'10'!S26</f>
        <v>0</v>
      </c>
    </row>
    <row r="1181" spans="1:3" x14ac:dyDescent="0.3">
      <c r="A1181" s="2" t="s">
        <v>725</v>
      </c>
      <c r="B1181" s="509" t="str">
        <f t="shared" si="28"/>
        <v>Tinkamumo sąlygos pareiškėjams ir projektams</v>
      </c>
      <c r="C1181" s="677">
        <f>'10'!S27</f>
        <v>0</v>
      </c>
    </row>
    <row r="1182" spans="1:3" x14ac:dyDescent="0.3">
      <c r="A1182" s="2" t="s">
        <v>726</v>
      </c>
      <c r="B1182" s="673" t="str">
        <f t="shared" si="28"/>
        <v>Projektų atrankos principai</v>
      </c>
      <c r="C1182" s="677">
        <f>'10'!S28</f>
        <v>0</v>
      </c>
    </row>
    <row r="1183" spans="1:3" x14ac:dyDescent="0.3">
      <c r="A1183" s="2" t="s">
        <v>727</v>
      </c>
      <c r="B1183" s="509" t="str">
        <f t="shared" si="28"/>
        <v>Planuojamų kvietimų teikti paraiškas skaičius</v>
      </c>
      <c r="C1183" s="670">
        <f>'10'!S29</f>
        <v>0</v>
      </c>
    </row>
    <row r="1184" spans="1:3" x14ac:dyDescent="0.3">
      <c r="A1184" s="2" t="s">
        <v>728</v>
      </c>
      <c r="B1184" s="651" t="str">
        <f t="shared" si="28"/>
        <v>C dalis. Paramos dydžiai:</v>
      </c>
      <c r="C1184" s="676"/>
    </row>
    <row r="1185" spans="1:3" x14ac:dyDescent="0.3">
      <c r="A1185" s="2" t="s">
        <v>729</v>
      </c>
      <c r="B1185" s="509" t="str">
        <f t="shared" si="28"/>
        <v>Didžiausia paramos suma vietos projektui, Eur</v>
      </c>
      <c r="C1185" s="677">
        <f>'10'!S31</f>
        <v>0</v>
      </c>
    </row>
    <row r="1186" spans="1:3" x14ac:dyDescent="0.3">
      <c r="A1186" s="2" t="s">
        <v>730</v>
      </c>
      <c r="B1186" s="509" t="str">
        <f t="shared" si="28"/>
        <v xml:space="preserve">Paramos lyginamoji dalis, proc. </v>
      </c>
      <c r="C1186" s="677">
        <f>'10'!S32</f>
        <v>0</v>
      </c>
    </row>
    <row r="1187" spans="1:3" x14ac:dyDescent="0.3">
      <c r="A1187" s="2" t="s">
        <v>731</v>
      </c>
      <c r="B1187" s="509" t="str">
        <f t="shared" si="28"/>
        <v>Planuojama paramos suma priemonei, Eur</v>
      </c>
      <c r="C1187" s="678">
        <f>'10'!S33</f>
        <v>0</v>
      </c>
    </row>
    <row r="1188" spans="1:3" x14ac:dyDescent="0.3">
      <c r="A1188" s="2" t="s">
        <v>732</v>
      </c>
      <c r="B1188" s="509" t="str">
        <f t="shared" si="28"/>
        <v>Planuojama paremti projektų (rodiklis L700)</v>
      </c>
      <c r="C1188" s="679">
        <f>'10'!S34</f>
        <v>0</v>
      </c>
    </row>
    <row r="1189" spans="1:3" x14ac:dyDescent="0.3">
      <c r="A1189" s="2" t="s">
        <v>733</v>
      </c>
      <c r="B1189" s="509" t="str">
        <f t="shared" si="28"/>
        <v>Paaiškinimas, kaip nustatyta rodiklio L700 reikšmė</v>
      </c>
      <c r="C1189" s="677">
        <f>'10'!S35</f>
        <v>0</v>
      </c>
    </row>
    <row r="1190" spans="1:3" ht="28.8" x14ac:dyDescent="0.3">
      <c r="A1190" s="2" t="s">
        <v>734</v>
      </c>
      <c r="B1190" s="651" t="str">
        <f t="shared" si="28"/>
        <v>D dalis. Priemonės indėlis į ES ir nacionalinių horizontaliųjų principų įgyvendinimą:</v>
      </c>
      <c r="C1190" s="676"/>
    </row>
    <row r="1191" spans="1:3" x14ac:dyDescent="0.3">
      <c r="A1191" s="2" t="s">
        <v>735</v>
      </c>
      <c r="B1191" s="680" t="str">
        <f t="shared" si="28"/>
        <v>Subregioninės vietovės principas:</v>
      </c>
      <c r="C1191" s="676"/>
    </row>
    <row r="1192" spans="1:3" ht="28.8" x14ac:dyDescent="0.3">
      <c r="A1192" s="2" t="s">
        <v>736</v>
      </c>
      <c r="B1192" s="509" t="str">
        <f t="shared" si="28"/>
        <v>Ar siekiama, kad pagal priemonę finansuojami projektai apimtų visas VVG teritorijos seniūnijas?</v>
      </c>
      <c r="C1192" s="672" t="str">
        <f>'10'!S38</f>
        <v>Ne</v>
      </c>
    </row>
    <row r="1193" spans="1:3" x14ac:dyDescent="0.3">
      <c r="A1193" s="2" t="s">
        <v>737</v>
      </c>
      <c r="B1193" s="509" t="str">
        <f t="shared" si="28"/>
        <v>Pasirinkimo pagrindimas</v>
      </c>
      <c r="C1193" s="677">
        <f>'10'!S39</f>
        <v>0</v>
      </c>
    </row>
    <row r="1194" spans="1:3" x14ac:dyDescent="0.3">
      <c r="A1194" s="2" t="s">
        <v>738</v>
      </c>
      <c r="B1194" s="680" t="str">
        <f t="shared" si="28"/>
        <v>Partnerystės principas:</v>
      </c>
      <c r="C1194" s="676"/>
    </row>
    <row r="1195" spans="1:3" ht="28.8" x14ac:dyDescent="0.3">
      <c r="A1195" s="2" t="s">
        <v>739</v>
      </c>
      <c r="B1195" s="509" t="str">
        <f t="shared" si="28"/>
        <v>Ar siekiama, kad pagal priemonę finansuojami projektai būtų vykdomi su partneriais?</v>
      </c>
      <c r="C1195" s="672" t="str">
        <f>'10'!S41</f>
        <v>Ne</v>
      </c>
    </row>
    <row r="1196" spans="1:3" x14ac:dyDescent="0.3">
      <c r="A1196" s="2" t="s">
        <v>740</v>
      </c>
      <c r="B1196" s="509" t="str">
        <f t="shared" si="28"/>
        <v>Pasirinkimo pagrindimas</v>
      </c>
      <c r="C1196" s="677">
        <f>'10'!S42</f>
        <v>0</v>
      </c>
    </row>
    <row r="1197" spans="1:3" x14ac:dyDescent="0.3">
      <c r="A1197" s="2" t="s">
        <v>741</v>
      </c>
      <c r="B1197" s="680" t="str">
        <f t="shared" si="28"/>
        <v>Inovacijų principas:</v>
      </c>
      <c r="C1197" s="676"/>
    </row>
    <row r="1198" spans="1:3" ht="28.8" x14ac:dyDescent="0.3">
      <c r="A1198" s="2" t="s">
        <v>742</v>
      </c>
      <c r="B1198" s="509" t="str">
        <f t="shared" si="28"/>
        <v>Ar siekiama, kad pagal priemonę finansuojami projektai būtų skirti inovacijoms vietos lygiu diegti?</v>
      </c>
      <c r="C1198" s="672" t="str">
        <f>'10'!S44</f>
        <v>Ne</v>
      </c>
    </row>
    <row r="1199" spans="1:3" x14ac:dyDescent="0.3">
      <c r="A1199" s="2" t="s">
        <v>743</v>
      </c>
      <c r="B1199" s="509" t="str">
        <f t="shared" si="28"/>
        <v>Pasirinkimo pagrindimas</v>
      </c>
      <c r="C1199" s="677">
        <f>'10'!S45</f>
        <v>0</v>
      </c>
    </row>
    <row r="1200" spans="1:3" ht="28.8" x14ac:dyDescent="0.3">
      <c r="A1200" s="2" t="s">
        <v>744</v>
      </c>
      <c r="B1200" s="509" t="str">
        <f t="shared" si="28"/>
        <v>Planuojama paremti projektų, skirtų inovacijoms vietos lygiu diegti (rodiklis L710)</v>
      </c>
      <c r="C1200" s="679">
        <f>'10'!S46</f>
        <v>0</v>
      </c>
    </row>
    <row r="1201" spans="1:3" x14ac:dyDescent="0.3">
      <c r="A1201" s="2" t="s">
        <v>745</v>
      </c>
      <c r="B1201" s="680" t="str">
        <f t="shared" si="28"/>
        <v>Lyčių lygybė ir nediskriminavimas:</v>
      </c>
      <c r="C1201" s="676"/>
    </row>
    <row r="1202" spans="1:3" ht="28.8" x14ac:dyDescent="0.3">
      <c r="A1202" s="2" t="s">
        <v>746</v>
      </c>
      <c r="B1202" s="509" t="str">
        <f t="shared" si="28"/>
        <v>Ar pagal priemonę finansuojami projektai, skirti lyčių lygybei ir nediskriminavimui?</v>
      </c>
      <c r="C1202" s="672" t="str">
        <f>'10'!S48</f>
        <v>Ne</v>
      </c>
    </row>
    <row r="1203" spans="1:3" x14ac:dyDescent="0.3">
      <c r="A1203" s="2" t="s">
        <v>747</v>
      </c>
      <c r="B1203" s="509" t="str">
        <f t="shared" si="28"/>
        <v>Pasirinkimo pagrindimas (jei taip, kaip bus užtikrinta)</v>
      </c>
      <c r="C1203" s="677">
        <f>'10'!S49</f>
        <v>0</v>
      </c>
    </row>
    <row r="1204" spans="1:3" x14ac:dyDescent="0.3">
      <c r="A1204" s="2" t="s">
        <v>748</v>
      </c>
      <c r="B1204" s="680" t="str">
        <f t="shared" si="28"/>
        <v>Jaunimas:</v>
      </c>
      <c r="C1204" s="676"/>
    </row>
    <row r="1205" spans="1:3" x14ac:dyDescent="0.3">
      <c r="A1205" s="2" t="s">
        <v>749</v>
      </c>
      <c r="B1205" s="509" t="str">
        <f t="shared" si="28"/>
        <v>Ar pagal priemonę finansuojami projektai, skirti jaunimui?</v>
      </c>
      <c r="C1205" s="672" t="str">
        <f>'10'!S51</f>
        <v>Ne</v>
      </c>
    </row>
    <row r="1206" spans="1:3" x14ac:dyDescent="0.3">
      <c r="A1206" s="2" t="s">
        <v>750</v>
      </c>
      <c r="B1206" s="509" t="str">
        <f t="shared" si="28"/>
        <v>Pasirinkimo pagrindimas (jei taip, kaip bus užtikrinta)</v>
      </c>
      <c r="C1206" s="677">
        <f>'10'!S52</f>
        <v>0</v>
      </c>
    </row>
    <row r="1207" spans="1:3" x14ac:dyDescent="0.3">
      <c r="A1207" s="2" t="s">
        <v>751</v>
      </c>
      <c r="B1207" s="675" t="str">
        <f t="shared" si="28"/>
        <v>E dalis. Priemonės rezultato rodikliai:</v>
      </c>
      <c r="C1207" s="676"/>
    </row>
    <row r="1208" spans="1:3" x14ac:dyDescent="0.3">
      <c r="A1208" s="2" t="s">
        <v>752</v>
      </c>
      <c r="B1208" s="680" t="str">
        <f t="shared" si="28"/>
        <v>SP rezultato rodiklių taikymas priemonei:</v>
      </c>
      <c r="C1208" s="676"/>
    </row>
    <row r="1209" spans="1:3" x14ac:dyDescent="0.3">
      <c r="A1209" s="2" t="s">
        <v>753</v>
      </c>
      <c r="B1209" s="681" t="str">
        <f t="shared" si="28"/>
        <v>R.3</v>
      </c>
      <c r="C1209" s="687" t="str">
        <f>'10'!S55</f>
        <v>Ne</v>
      </c>
    </row>
    <row r="1210" spans="1:3" x14ac:dyDescent="0.3">
      <c r="A1210" s="2" t="s">
        <v>754</v>
      </c>
      <c r="B1210" s="681" t="str">
        <f t="shared" si="28"/>
        <v>R.37</v>
      </c>
      <c r="C1210" s="687" t="str">
        <f>'10'!S56</f>
        <v>Ne</v>
      </c>
    </row>
    <row r="1211" spans="1:3" x14ac:dyDescent="0.3">
      <c r="A1211" s="2" t="s">
        <v>755</v>
      </c>
      <c r="B1211" s="681" t="str">
        <f t="shared" si="28"/>
        <v>R.39</v>
      </c>
      <c r="C1211" s="687" t="str">
        <f>'10'!S57</f>
        <v>Ne</v>
      </c>
    </row>
    <row r="1212" spans="1:3" x14ac:dyDescent="0.3">
      <c r="A1212" s="2" t="s">
        <v>756</v>
      </c>
      <c r="B1212" s="681" t="str">
        <f t="shared" si="28"/>
        <v>R.41</v>
      </c>
      <c r="C1212" s="687" t="str">
        <f>'10'!S58</f>
        <v>Ne</v>
      </c>
    </row>
    <row r="1213" spans="1:3" x14ac:dyDescent="0.3">
      <c r="A1213" s="2" t="s">
        <v>757</v>
      </c>
      <c r="B1213" s="681" t="str">
        <f t="shared" si="28"/>
        <v>R.42</v>
      </c>
      <c r="C1213" s="687" t="str">
        <f>'10'!S59</f>
        <v>Ne</v>
      </c>
    </row>
    <row r="1214" spans="1:3" x14ac:dyDescent="0.3">
      <c r="A1214" s="2" t="s">
        <v>758</v>
      </c>
      <c r="B1214" s="680" t="str">
        <f t="shared" si="28"/>
        <v>VPS rodiklių taikymas priemonei:</v>
      </c>
      <c r="C1214" s="688"/>
    </row>
    <row r="1215" spans="1:3" x14ac:dyDescent="0.3">
      <c r="A1215" s="2" t="s">
        <v>759</v>
      </c>
      <c r="B1215" s="681" t="str">
        <f t="shared" si="28"/>
        <v>KAZL-R.1</v>
      </c>
      <c r="C1215" s="687" t="str">
        <f>'10'!S61</f>
        <v>Ne</v>
      </c>
    </row>
    <row r="1216" spans="1:3" x14ac:dyDescent="0.3">
      <c r="A1216" s="2" t="s">
        <v>760</v>
      </c>
      <c r="B1216" s="681" t="str">
        <f t="shared" si="28"/>
        <v>KAZL-R.2</v>
      </c>
      <c r="C1216" s="687" t="str">
        <f>'10'!S62</f>
        <v>Ne</v>
      </c>
    </row>
    <row r="1217" spans="1:3" x14ac:dyDescent="0.3">
      <c r="A1217" s="2" t="s">
        <v>761</v>
      </c>
      <c r="B1217" s="681" t="str">
        <f t="shared" si="28"/>
        <v>KAZL-R.3</v>
      </c>
      <c r="C1217" s="687" t="str">
        <f>'10'!S63</f>
        <v>Ne</v>
      </c>
    </row>
    <row r="1218" spans="1:3" x14ac:dyDescent="0.3">
      <c r="A1218" s="2" t="s">
        <v>762</v>
      </c>
      <c r="B1218" s="681" t="str">
        <f t="shared" si="28"/>
        <v>KAZL-P.4</v>
      </c>
      <c r="C1218" s="687" t="str">
        <f>'10'!S64</f>
        <v>Ne</v>
      </c>
    </row>
    <row r="1219" spans="1:3" x14ac:dyDescent="0.3">
      <c r="A1219" s="2" t="s">
        <v>763</v>
      </c>
      <c r="B1219" s="681" t="str">
        <f t="shared" si="28"/>
        <v>KAZL-P.5</v>
      </c>
      <c r="C1219" s="687" t="str">
        <f>'10'!S65</f>
        <v>Ne</v>
      </c>
    </row>
    <row r="1220" spans="1:3" x14ac:dyDescent="0.3">
      <c r="A1220" s="2" t="s">
        <v>764</v>
      </c>
      <c r="B1220" s="681" t="str">
        <f t="shared" si="28"/>
        <v>KAZL-P.6</v>
      </c>
      <c r="C1220" s="687" t="str">
        <f>'10'!S66</f>
        <v>Ne</v>
      </c>
    </row>
    <row r="1221" spans="1:3" x14ac:dyDescent="0.3">
      <c r="A1221" s="2" t="s">
        <v>765</v>
      </c>
      <c r="B1221" s="681" t="str">
        <f t="shared" si="28"/>
        <v>KAZL-P.7</v>
      </c>
      <c r="C1221" s="687" t="str">
        <f>'10'!S67</f>
        <v>Ne</v>
      </c>
    </row>
    <row r="1222" spans="1:3" x14ac:dyDescent="0.3">
      <c r="A1222" s="2" t="s">
        <v>766</v>
      </c>
      <c r="B1222" s="681" t="str">
        <f t="shared" si="28"/>
        <v>KAZL-P.8</v>
      </c>
      <c r="C1222" s="687" t="str">
        <f>'10'!S68</f>
        <v>Ne</v>
      </c>
    </row>
    <row r="1223" spans="1:3" x14ac:dyDescent="0.3">
      <c r="A1223" s="2" t="s">
        <v>767</v>
      </c>
      <c r="B1223" s="681" t="str">
        <f t="shared" si="28"/>
        <v>KAZL-P.9</v>
      </c>
      <c r="C1223" s="687" t="str">
        <f>'10'!S69</f>
        <v>Ne</v>
      </c>
    </row>
    <row r="1224" spans="1:3" x14ac:dyDescent="0.3">
      <c r="A1224" s="2" t="s">
        <v>768</v>
      </c>
      <c r="B1224" s="683" t="str">
        <f t="shared" si="28"/>
        <v>KAZL-P.10</v>
      </c>
      <c r="C1224" s="689" t="str">
        <f>'10'!S70</f>
        <v>Ne</v>
      </c>
    </row>
    <row r="1225" spans="1:3" x14ac:dyDescent="0.3">
      <c r="A1225" s="2" t="s">
        <v>769</v>
      </c>
      <c r="B1225" s="675" t="str">
        <f t="shared" si="28"/>
        <v>F dalis. Pagal priemonę remiamų projektų pobūdis:</v>
      </c>
      <c r="C1225" s="676"/>
    </row>
    <row r="1226" spans="1:3" x14ac:dyDescent="0.3">
      <c r="A1226" s="2" t="s">
        <v>770</v>
      </c>
      <c r="B1226" s="671" t="str">
        <f t="shared" ref="B1226:B1235" si="29">B1149</f>
        <v>Remiami pelno projektai</v>
      </c>
      <c r="C1226" s="672" t="str">
        <f>'10'!S72</f>
        <v>Ne</v>
      </c>
    </row>
    <row r="1227" spans="1:3" ht="57.6" x14ac:dyDescent="0.3">
      <c r="A1227" s="2" t="s">
        <v>771</v>
      </c>
      <c r="B1227" s="673" t="str">
        <f t="shared" si="29"/>
        <v>Remiami projektai, susiję su žinių perdavimu, įskaitant konsultacijas, mokymą ir keitimąsi žiniomis apie tvarią, ekonominę, socialinę, aplinką ir klimatą tausojančią veiklą (aktualu rodikliui L801)</v>
      </c>
      <c r="C1227" s="672" t="str">
        <f>'10'!S73</f>
        <v>Ne</v>
      </c>
    </row>
    <row r="1228" spans="1:3" ht="57.6" x14ac:dyDescent="0.3">
      <c r="A1228" s="2" t="s">
        <v>772</v>
      </c>
      <c r="B1228" s="673" t="str">
        <f t="shared" si="29"/>
        <v>Remiami projektai, susiję su gamintojų organizacijomis, vietinėmis rinkomis, trumpomis tiekimo grandinėmis ir kokybės schemomis, įskaitant paramą investicijoms, rinkodaros veiklą ir kt. (aktualu rodikliui L802)</v>
      </c>
      <c r="C1228" s="672" t="str">
        <f>'10'!S74</f>
        <v>Ne</v>
      </c>
    </row>
    <row r="1229" spans="1:3" ht="43.2" x14ac:dyDescent="0.3">
      <c r="A1229" s="2" t="s">
        <v>773</v>
      </c>
      <c r="B1229" s="673" t="str">
        <f t="shared" si="29"/>
        <v>Remiami projektai, susiję su atsinaujinančios energijos gamybos pajėgumais, įskaitant biologinę (aktualu rodikliui L803)</v>
      </c>
      <c r="C1229" s="672" t="str">
        <f>'10'!S75</f>
        <v>Ne</v>
      </c>
    </row>
    <row r="1230" spans="1:3" ht="43.2" x14ac:dyDescent="0.3">
      <c r="A1230" s="2" t="s">
        <v>774</v>
      </c>
      <c r="B1230" s="673" t="str">
        <f t="shared" si="29"/>
        <v>Remiami projektai, prisidedantys prie aplinkos tvarumo, klimato kaitos švelninimo bei prisitaikymo prie jos tikslų įgyvendinimo kaimo vietovėse (aktualu rodikliui L804)</v>
      </c>
      <c r="C1230" s="672" t="str">
        <f>'10'!S76</f>
        <v>Ne</v>
      </c>
    </row>
    <row r="1231" spans="1:3" ht="28.8" x14ac:dyDescent="0.3">
      <c r="A1231" s="2" t="s">
        <v>775</v>
      </c>
      <c r="B1231" s="673" t="str">
        <f t="shared" si="29"/>
        <v>Remiami projektai, kurie kuria darbo vietas (aktualu rodikliui L805)</v>
      </c>
      <c r="C1231" s="672" t="str">
        <f>'10'!S77</f>
        <v>Ne</v>
      </c>
    </row>
    <row r="1232" spans="1:3" ht="28.8" x14ac:dyDescent="0.3">
      <c r="A1232" s="2" t="s">
        <v>776</v>
      </c>
      <c r="B1232" s="673" t="str">
        <f t="shared" si="29"/>
        <v>Remiami kaimo verslų, įskaitant bioekonomiką, projektai (aktualu rodikliui L 806)</v>
      </c>
      <c r="C1232" s="672" t="str">
        <f>'10'!S78</f>
        <v>Ne</v>
      </c>
    </row>
    <row r="1233" spans="1:3" ht="28.8" x14ac:dyDescent="0.3">
      <c r="A1233" s="2" t="s">
        <v>777</v>
      </c>
      <c r="B1233" s="673" t="str">
        <f t="shared" si="29"/>
        <v>Remiami projektai, susiję su sumanių kaimų strategijomis (aktualu rodikliui L807)</v>
      </c>
      <c r="C1233" s="672" t="str">
        <f>'10'!S79</f>
        <v>Ne</v>
      </c>
    </row>
    <row r="1234" spans="1:3" ht="28.8" x14ac:dyDescent="0.3">
      <c r="A1234" s="2" t="s">
        <v>778</v>
      </c>
      <c r="B1234" s="673" t="str">
        <f t="shared" si="29"/>
        <v>Remiami projektai, gerinantys paslaugų prieinamumą ir infrastruktūrą (aktualu rodikliui L808)</v>
      </c>
      <c r="C1234" s="672" t="str">
        <f>'10'!S80</f>
        <v>Ne</v>
      </c>
    </row>
    <row r="1235" spans="1:3" ht="28.8" x14ac:dyDescent="0.3">
      <c r="A1235" s="2" t="s">
        <v>779</v>
      </c>
      <c r="B1235" s="673" t="str">
        <f t="shared" si="29"/>
        <v>Remiami socialinės įtraukties projektai (aktualu rodikliui L809)</v>
      </c>
      <c r="C1235" s="672" t="str">
        <f>'10'!S81</f>
        <v>Ne</v>
      </c>
    </row>
    <row r="1236" spans="1:3" x14ac:dyDescent="0.3">
      <c r="B1236" s="649"/>
      <c r="C1236" s="685"/>
    </row>
    <row r="1237" spans="1:3" x14ac:dyDescent="0.3">
      <c r="A1237" s="1"/>
      <c r="B1237" s="362"/>
      <c r="C1237" s="686" t="str">
        <f>'10'!T6</f>
        <v>17 priemonė</v>
      </c>
    </row>
    <row r="1238" spans="1:3" x14ac:dyDescent="0.3">
      <c r="A1238" s="2" t="s">
        <v>188</v>
      </c>
      <c r="B1238" s="509" t="str">
        <f>B1161</f>
        <v>Priemonės pavadinimas</v>
      </c>
      <c r="C1238" s="670">
        <f>'10'!T7</f>
        <v>0</v>
      </c>
    </row>
    <row r="1239" spans="1:3" x14ac:dyDescent="0.3">
      <c r="A1239" s="2" t="s">
        <v>189</v>
      </c>
      <c r="B1239" s="671" t="str">
        <f t="shared" ref="B1239:B1302" si="30">B1162</f>
        <v>Priemonės rūšis</v>
      </c>
      <c r="C1239" s="670">
        <f>'10'!T8</f>
        <v>0</v>
      </c>
    </row>
    <row r="1240" spans="1:3" x14ac:dyDescent="0.3">
      <c r="A1240" s="2" t="s">
        <v>190</v>
      </c>
      <c r="B1240" s="671" t="str">
        <f t="shared" si="30"/>
        <v>VVG teritorijos poreikių, kuriuos tenkina priemonė, skaičius</v>
      </c>
      <c r="C1240" s="670">
        <f>'10'!T9</f>
        <v>0</v>
      </c>
    </row>
    <row r="1241" spans="1:3" x14ac:dyDescent="0.3">
      <c r="A1241" s="2" t="s">
        <v>191</v>
      </c>
      <c r="B1241" s="671" t="str">
        <f t="shared" si="30"/>
        <v>BŽŪP tikslų, kuriuos įgyvendina priemonė, skaičius</v>
      </c>
      <c r="C1241" s="670">
        <f>'10'!T10</f>
        <v>0</v>
      </c>
    </row>
    <row r="1242" spans="1:3" x14ac:dyDescent="0.3">
      <c r="A1242" s="2" t="s">
        <v>192</v>
      </c>
      <c r="B1242" s="671" t="str">
        <f t="shared" si="30"/>
        <v>Pagrindinis BŽŪP tikslas, kurį įgyvendina VPS priemonė</v>
      </c>
      <c r="C1242" s="672" t="str">
        <f>'10'!T11</f>
        <v>Pasirinkite</v>
      </c>
    </row>
    <row r="1243" spans="1:3" ht="28.8" x14ac:dyDescent="0.3">
      <c r="A1243" s="2" t="s">
        <v>193</v>
      </c>
      <c r="B1243" s="673" t="str">
        <f t="shared" si="30"/>
        <v>Ar priemonė prisideda prie 4 konkretaus BŽŪP tikslo? (tikslas nurodytas 5 lape)</v>
      </c>
      <c r="C1243" s="672" t="str">
        <f>'10'!T12</f>
        <v>Ne</v>
      </c>
    </row>
    <row r="1244" spans="1:3" ht="28.8" x14ac:dyDescent="0.3">
      <c r="A1244" s="2" t="s">
        <v>194</v>
      </c>
      <c r="B1244" s="673" t="str">
        <f t="shared" si="30"/>
        <v>Ar priemonė prisideda prie 5 konkretaus BŽŪP tikslo? (tikslas nurodytas 5 lape)</v>
      </c>
      <c r="C1244" s="672" t="str">
        <f>'10'!T13</f>
        <v>Ne</v>
      </c>
    </row>
    <row r="1245" spans="1:3" ht="28.8" x14ac:dyDescent="0.3">
      <c r="A1245" s="2" t="s">
        <v>195</v>
      </c>
      <c r="B1245" s="673" t="str">
        <f t="shared" si="30"/>
        <v>Ar priemonė prisideda prie 6 konkretaus BŽŪP tikslo? (tikslas nurodytas 5 lape)</v>
      </c>
      <c r="C1245" s="672" t="str">
        <f>'10'!T14</f>
        <v>Ne</v>
      </c>
    </row>
    <row r="1246" spans="1:3" ht="28.8" x14ac:dyDescent="0.3">
      <c r="A1246" s="2" t="s">
        <v>196</v>
      </c>
      <c r="B1246" s="673" t="str">
        <f t="shared" si="30"/>
        <v>Ar priemonė prisideda prie 9 konkretaus BŽŪP tikslo? (tikslas nurodytas 5 lape)</v>
      </c>
      <c r="C1246" s="672" t="str">
        <f>'10'!T15</f>
        <v>Ne</v>
      </c>
    </row>
    <row r="1247" spans="1:3" x14ac:dyDescent="0.3">
      <c r="A1247" s="2" t="s">
        <v>94</v>
      </c>
      <c r="B1247" s="675" t="str">
        <f t="shared" si="30"/>
        <v>A dalis. Priemonės intervencijos logika:</v>
      </c>
      <c r="C1247" s="676"/>
    </row>
    <row r="1248" spans="1:3" ht="43.2" x14ac:dyDescent="0.3">
      <c r="A1248" s="2" t="s">
        <v>197</v>
      </c>
      <c r="B1248" s="673" t="str">
        <f t="shared" si="30"/>
        <v>Priemonės tikslas, ryšys su pagrindiniu BŽŪP tikslu ir VVG teritorijos poreikiais (problemomis ir (arba) potencialu), ryšys su VPS tema (jei taikoma)</v>
      </c>
      <c r="C1248" s="677">
        <f>'10'!T17</f>
        <v>0</v>
      </c>
    </row>
    <row r="1249" spans="1:3" x14ac:dyDescent="0.3">
      <c r="A1249" s="2" t="s">
        <v>198</v>
      </c>
      <c r="B1249" s="671" t="str">
        <f t="shared" si="30"/>
        <v>Pokytis, kurio siekiama VPS priemone</v>
      </c>
      <c r="C1249" s="677">
        <f>'10'!T18</f>
        <v>0</v>
      </c>
    </row>
    <row r="1250" spans="1:3" ht="28.8" x14ac:dyDescent="0.3">
      <c r="A1250" s="2" t="s">
        <v>199</v>
      </c>
      <c r="B1250" s="509" t="str">
        <f t="shared" si="30"/>
        <v>Kaip priemonė prisidės prie horizontalaus tikslo d įgyvendinimo? (pildoma, jei taikoma)</v>
      </c>
      <c r="C1250" s="677">
        <f>'10'!T19</f>
        <v>0</v>
      </c>
    </row>
    <row r="1251" spans="1:3" ht="28.8" x14ac:dyDescent="0.3">
      <c r="A1251" s="2" t="s">
        <v>200</v>
      </c>
      <c r="B1251" s="509" t="str">
        <f t="shared" si="30"/>
        <v>Kaip priemonė prisidės prie horizontalaus tikslo e įgyvendinimo? (pildoma, jei taikoma)</v>
      </c>
      <c r="C1251" s="677">
        <f>'10'!T20</f>
        <v>0</v>
      </c>
    </row>
    <row r="1252" spans="1:3" ht="28.8" x14ac:dyDescent="0.3">
      <c r="A1252" s="2" t="s">
        <v>201</v>
      </c>
      <c r="B1252" s="509" t="str">
        <f t="shared" si="30"/>
        <v>Kaip priemonė prisidės prie horizontalaus tikslo f įgyvendinimo? (pildoma, jei taikoma)</v>
      </c>
      <c r="C1252" s="677">
        <f>'10'!T21</f>
        <v>0</v>
      </c>
    </row>
    <row r="1253" spans="1:3" ht="28.8" x14ac:dyDescent="0.3">
      <c r="A1253" s="2" t="s">
        <v>202</v>
      </c>
      <c r="B1253" s="509" t="str">
        <f t="shared" si="30"/>
        <v>Kaip priemonė prisidės prie horizontalaus tikslo i įgyvendinimo? (pildoma, jei taikoma)</v>
      </c>
      <c r="C1253" s="677">
        <f>'10'!T22</f>
        <v>0</v>
      </c>
    </row>
    <row r="1254" spans="1:3" ht="28.8" x14ac:dyDescent="0.3">
      <c r="A1254" s="2" t="s">
        <v>203</v>
      </c>
      <c r="B1254" s="675" t="str">
        <f t="shared" si="30"/>
        <v>B dalis. Pareiškėjų ir projektų tinkamumo sąlygos, projektų atrankos principai:</v>
      </c>
      <c r="C1254" s="676"/>
    </row>
    <row r="1255" spans="1:3" x14ac:dyDescent="0.3">
      <c r="A1255" s="2" t="s">
        <v>204</v>
      </c>
      <c r="B1255" s="509" t="str">
        <f t="shared" si="30"/>
        <v>Pagal priemonę remiamos veiklos</v>
      </c>
      <c r="C1255" s="677">
        <f>'10'!T24</f>
        <v>0</v>
      </c>
    </row>
    <row r="1256" spans="1:3" ht="28.8" x14ac:dyDescent="0.3">
      <c r="A1256" s="2" t="s">
        <v>205</v>
      </c>
      <c r="B1256" s="671" t="str">
        <f t="shared" si="30"/>
        <v>Tinkami pareiškėjai ir partneriai (jei taikomas reikalavimas projektus įgyvendinti su partneriais)</v>
      </c>
      <c r="C1256" s="677">
        <f>'10'!T25</f>
        <v>0</v>
      </c>
    </row>
    <row r="1257" spans="1:3" ht="28.8" x14ac:dyDescent="0.3">
      <c r="A1257" s="2" t="s">
        <v>206</v>
      </c>
      <c r="B1257" s="671" t="str">
        <f t="shared" si="30"/>
        <v>Priemonės tikslinė grupė (pildoma, jei nesutampa su tinkamais pareiškėjais ir (arba) partneriais)</v>
      </c>
      <c r="C1257" s="677">
        <f>'10'!T26</f>
        <v>0</v>
      </c>
    </row>
    <row r="1258" spans="1:3" x14ac:dyDescent="0.3">
      <c r="A1258" s="2" t="s">
        <v>725</v>
      </c>
      <c r="B1258" s="509" t="str">
        <f t="shared" si="30"/>
        <v>Tinkamumo sąlygos pareiškėjams ir projektams</v>
      </c>
      <c r="C1258" s="677">
        <f>'10'!T27</f>
        <v>0</v>
      </c>
    </row>
    <row r="1259" spans="1:3" x14ac:dyDescent="0.3">
      <c r="A1259" s="2" t="s">
        <v>726</v>
      </c>
      <c r="B1259" s="673" t="str">
        <f t="shared" si="30"/>
        <v>Projektų atrankos principai</v>
      </c>
      <c r="C1259" s="677">
        <f>'10'!T28</f>
        <v>0</v>
      </c>
    </row>
    <row r="1260" spans="1:3" x14ac:dyDescent="0.3">
      <c r="A1260" s="2" t="s">
        <v>727</v>
      </c>
      <c r="B1260" s="509" t="str">
        <f t="shared" si="30"/>
        <v>Planuojamų kvietimų teikti paraiškas skaičius</v>
      </c>
      <c r="C1260" s="670">
        <f>'10'!T29</f>
        <v>0</v>
      </c>
    </row>
    <row r="1261" spans="1:3" x14ac:dyDescent="0.3">
      <c r="A1261" s="2" t="s">
        <v>728</v>
      </c>
      <c r="B1261" s="651" t="str">
        <f t="shared" si="30"/>
        <v>C dalis. Paramos dydžiai:</v>
      </c>
      <c r="C1261" s="676"/>
    </row>
    <row r="1262" spans="1:3" x14ac:dyDescent="0.3">
      <c r="A1262" s="2" t="s">
        <v>729</v>
      </c>
      <c r="B1262" s="509" t="str">
        <f t="shared" si="30"/>
        <v>Didžiausia paramos suma vietos projektui, Eur</v>
      </c>
      <c r="C1262" s="677">
        <f>'10'!T31</f>
        <v>0</v>
      </c>
    </row>
    <row r="1263" spans="1:3" x14ac:dyDescent="0.3">
      <c r="A1263" s="2" t="s">
        <v>730</v>
      </c>
      <c r="B1263" s="509" t="str">
        <f t="shared" si="30"/>
        <v xml:space="preserve">Paramos lyginamoji dalis, proc. </v>
      </c>
      <c r="C1263" s="677">
        <f>'10'!T32</f>
        <v>0</v>
      </c>
    </row>
    <row r="1264" spans="1:3" x14ac:dyDescent="0.3">
      <c r="A1264" s="2" t="s">
        <v>731</v>
      </c>
      <c r="B1264" s="509" t="str">
        <f t="shared" si="30"/>
        <v>Planuojama paramos suma priemonei, Eur</v>
      </c>
      <c r="C1264" s="678">
        <f>'10'!T33</f>
        <v>0</v>
      </c>
    </row>
    <row r="1265" spans="1:3" x14ac:dyDescent="0.3">
      <c r="A1265" s="2" t="s">
        <v>732</v>
      </c>
      <c r="B1265" s="509" t="str">
        <f t="shared" si="30"/>
        <v>Planuojama paremti projektų (rodiklis L700)</v>
      </c>
      <c r="C1265" s="679">
        <f>'10'!T34</f>
        <v>0</v>
      </c>
    </row>
    <row r="1266" spans="1:3" x14ac:dyDescent="0.3">
      <c r="A1266" s="2" t="s">
        <v>733</v>
      </c>
      <c r="B1266" s="509" t="str">
        <f t="shared" si="30"/>
        <v>Paaiškinimas, kaip nustatyta rodiklio L700 reikšmė</v>
      </c>
      <c r="C1266" s="677">
        <f>'10'!T35</f>
        <v>0</v>
      </c>
    </row>
    <row r="1267" spans="1:3" ht="28.8" x14ac:dyDescent="0.3">
      <c r="A1267" s="2" t="s">
        <v>734</v>
      </c>
      <c r="B1267" s="651" t="str">
        <f t="shared" si="30"/>
        <v>D dalis. Priemonės indėlis į ES ir nacionalinių horizontaliųjų principų įgyvendinimą:</v>
      </c>
      <c r="C1267" s="676"/>
    </row>
    <row r="1268" spans="1:3" x14ac:dyDescent="0.3">
      <c r="A1268" s="2" t="s">
        <v>735</v>
      </c>
      <c r="B1268" s="680" t="str">
        <f t="shared" si="30"/>
        <v>Subregioninės vietovės principas:</v>
      </c>
      <c r="C1268" s="676"/>
    </row>
    <row r="1269" spans="1:3" ht="28.8" x14ac:dyDescent="0.3">
      <c r="A1269" s="2" t="s">
        <v>736</v>
      </c>
      <c r="B1269" s="509" t="str">
        <f t="shared" si="30"/>
        <v>Ar siekiama, kad pagal priemonę finansuojami projektai apimtų visas VVG teritorijos seniūnijas?</v>
      </c>
      <c r="C1269" s="672" t="str">
        <f>'10'!T38</f>
        <v>Ne</v>
      </c>
    </row>
    <row r="1270" spans="1:3" x14ac:dyDescent="0.3">
      <c r="A1270" s="2" t="s">
        <v>737</v>
      </c>
      <c r="B1270" s="509" t="str">
        <f t="shared" si="30"/>
        <v>Pasirinkimo pagrindimas</v>
      </c>
      <c r="C1270" s="677">
        <f>'10'!T39</f>
        <v>0</v>
      </c>
    </row>
    <row r="1271" spans="1:3" x14ac:dyDescent="0.3">
      <c r="A1271" s="2" t="s">
        <v>738</v>
      </c>
      <c r="B1271" s="680" t="str">
        <f t="shared" si="30"/>
        <v>Partnerystės principas:</v>
      </c>
      <c r="C1271" s="676"/>
    </row>
    <row r="1272" spans="1:3" ht="28.8" x14ac:dyDescent="0.3">
      <c r="A1272" s="2" t="s">
        <v>739</v>
      </c>
      <c r="B1272" s="509" t="str">
        <f t="shared" si="30"/>
        <v>Ar siekiama, kad pagal priemonę finansuojami projektai būtų vykdomi su partneriais?</v>
      </c>
      <c r="C1272" s="672" t="str">
        <f>'10'!T41</f>
        <v>Ne</v>
      </c>
    </row>
    <row r="1273" spans="1:3" x14ac:dyDescent="0.3">
      <c r="A1273" s="2" t="s">
        <v>740</v>
      </c>
      <c r="B1273" s="509" t="str">
        <f t="shared" si="30"/>
        <v>Pasirinkimo pagrindimas</v>
      </c>
      <c r="C1273" s="677">
        <f>'10'!T42</f>
        <v>0</v>
      </c>
    </row>
    <row r="1274" spans="1:3" x14ac:dyDescent="0.3">
      <c r="A1274" s="2" t="s">
        <v>741</v>
      </c>
      <c r="B1274" s="680" t="str">
        <f t="shared" si="30"/>
        <v>Inovacijų principas:</v>
      </c>
      <c r="C1274" s="676"/>
    </row>
    <row r="1275" spans="1:3" ht="28.8" x14ac:dyDescent="0.3">
      <c r="A1275" s="2" t="s">
        <v>742</v>
      </c>
      <c r="B1275" s="509" t="str">
        <f t="shared" si="30"/>
        <v>Ar siekiama, kad pagal priemonę finansuojami projektai būtų skirti inovacijoms vietos lygiu diegti?</v>
      </c>
      <c r="C1275" s="672" t="str">
        <f>'10'!T44</f>
        <v>Ne</v>
      </c>
    </row>
    <row r="1276" spans="1:3" x14ac:dyDescent="0.3">
      <c r="A1276" s="2" t="s">
        <v>743</v>
      </c>
      <c r="B1276" s="509" t="str">
        <f t="shared" si="30"/>
        <v>Pasirinkimo pagrindimas</v>
      </c>
      <c r="C1276" s="677">
        <f>'10'!T45</f>
        <v>0</v>
      </c>
    </row>
    <row r="1277" spans="1:3" ht="28.8" x14ac:dyDescent="0.3">
      <c r="A1277" s="2" t="s">
        <v>744</v>
      </c>
      <c r="B1277" s="509" t="str">
        <f t="shared" si="30"/>
        <v>Planuojama paremti projektų, skirtų inovacijoms vietos lygiu diegti (rodiklis L710)</v>
      </c>
      <c r="C1277" s="679">
        <f>'10'!T46</f>
        <v>0</v>
      </c>
    </row>
    <row r="1278" spans="1:3" x14ac:dyDescent="0.3">
      <c r="A1278" s="2" t="s">
        <v>745</v>
      </c>
      <c r="B1278" s="680" t="str">
        <f t="shared" si="30"/>
        <v>Lyčių lygybė ir nediskriminavimas:</v>
      </c>
      <c r="C1278" s="676"/>
    </row>
    <row r="1279" spans="1:3" ht="28.8" x14ac:dyDescent="0.3">
      <c r="A1279" s="2" t="s">
        <v>746</v>
      </c>
      <c r="B1279" s="509" t="str">
        <f t="shared" si="30"/>
        <v>Ar pagal priemonę finansuojami projektai, skirti lyčių lygybei ir nediskriminavimui?</v>
      </c>
      <c r="C1279" s="672" t="str">
        <f>'10'!T48</f>
        <v>Ne</v>
      </c>
    </row>
    <row r="1280" spans="1:3" x14ac:dyDescent="0.3">
      <c r="A1280" s="2" t="s">
        <v>747</v>
      </c>
      <c r="B1280" s="509" t="str">
        <f t="shared" si="30"/>
        <v>Pasirinkimo pagrindimas (jei taip, kaip bus užtikrinta)</v>
      </c>
      <c r="C1280" s="677">
        <f>'10'!T49</f>
        <v>0</v>
      </c>
    </row>
    <row r="1281" spans="1:3" x14ac:dyDescent="0.3">
      <c r="A1281" s="2" t="s">
        <v>748</v>
      </c>
      <c r="B1281" s="680" t="str">
        <f t="shared" si="30"/>
        <v>Jaunimas:</v>
      </c>
      <c r="C1281" s="676"/>
    </row>
    <row r="1282" spans="1:3" x14ac:dyDescent="0.3">
      <c r="A1282" s="2" t="s">
        <v>749</v>
      </c>
      <c r="B1282" s="509" t="str">
        <f t="shared" si="30"/>
        <v>Ar pagal priemonę finansuojami projektai, skirti jaunimui?</v>
      </c>
      <c r="C1282" s="672" t="str">
        <f>'10'!T51</f>
        <v>Ne</v>
      </c>
    </row>
    <row r="1283" spans="1:3" x14ac:dyDescent="0.3">
      <c r="A1283" s="2" t="s">
        <v>750</v>
      </c>
      <c r="B1283" s="509" t="str">
        <f t="shared" si="30"/>
        <v>Pasirinkimo pagrindimas (jei taip, kaip bus užtikrinta)</v>
      </c>
      <c r="C1283" s="677">
        <f>'10'!T52</f>
        <v>0</v>
      </c>
    </row>
    <row r="1284" spans="1:3" x14ac:dyDescent="0.3">
      <c r="A1284" s="2" t="s">
        <v>751</v>
      </c>
      <c r="B1284" s="675" t="str">
        <f t="shared" si="30"/>
        <v>E dalis. Priemonės rezultato rodikliai:</v>
      </c>
      <c r="C1284" s="676"/>
    </row>
    <row r="1285" spans="1:3" x14ac:dyDescent="0.3">
      <c r="A1285" s="2" t="s">
        <v>752</v>
      </c>
      <c r="B1285" s="680" t="str">
        <f t="shared" si="30"/>
        <v>SP rezultato rodiklių taikymas priemonei:</v>
      </c>
      <c r="C1285" s="676"/>
    </row>
    <row r="1286" spans="1:3" x14ac:dyDescent="0.3">
      <c r="A1286" s="2" t="s">
        <v>753</v>
      </c>
      <c r="B1286" s="681" t="str">
        <f t="shared" si="30"/>
        <v>R.3</v>
      </c>
      <c r="C1286" s="687" t="str">
        <f>'10'!T55</f>
        <v>Ne</v>
      </c>
    </row>
    <row r="1287" spans="1:3" x14ac:dyDescent="0.3">
      <c r="A1287" s="2" t="s">
        <v>754</v>
      </c>
      <c r="B1287" s="681" t="str">
        <f t="shared" si="30"/>
        <v>R.37</v>
      </c>
      <c r="C1287" s="687" t="str">
        <f>'10'!T56</f>
        <v>Ne</v>
      </c>
    </row>
    <row r="1288" spans="1:3" x14ac:dyDescent="0.3">
      <c r="A1288" s="2" t="s">
        <v>755</v>
      </c>
      <c r="B1288" s="681" t="str">
        <f t="shared" si="30"/>
        <v>R.39</v>
      </c>
      <c r="C1288" s="687" t="str">
        <f>'10'!T57</f>
        <v>Ne</v>
      </c>
    </row>
    <row r="1289" spans="1:3" x14ac:dyDescent="0.3">
      <c r="A1289" s="2" t="s">
        <v>756</v>
      </c>
      <c r="B1289" s="681" t="str">
        <f t="shared" si="30"/>
        <v>R.41</v>
      </c>
      <c r="C1289" s="687" t="str">
        <f>'10'!T58</f>
        <v>Ne</v>
      </c>
    </row>
    <row r="1290" spans="1:3" x14ac:dyDescent="0.3">
      <c r="A1290" s="2" t="s">
        <v>757</v>
      </c>
      <c r="B1290" s="681" t="str">
        <f t="shared" si="30"/>
        <v>R.42</v>
      </c>
      <c r="C1290" s="687" t="str">
        <f>'10'!T59</f>
        <v>Ne</v>
      </c>
    </row>
    <row r="1291" spans="1:3" x14ac:dyDescent="0.3">
      <c r="A1291" s="2" t="s">
        <v>758</v>
      </c>
      <c r="B1291" s="680" t="str">
        <f t="shared" si="30"/>
        <v>VPS rodiklių taikymas priemonei:</v>
      </c>
      <c r="C1291" s="688"/>
    </row>
    <row r="1292" spans="1:3" x14ac:dyDescent="0.3">
      <c r="A1292" s="2" t="s">
        <v>759</v>
      </c>
      <c r="B1292" s="681" t="str">
        <f t="shared" si="30"/>
        <v>KAZL-R.1</v>
      </c>
      <c r="C1292" s="687" t="str">
        <f>'10'!T61</f>
        <v>Ne</v>
      </c>
    </row>
    <row r="1293" spans="1:3" x14ac:dyDescent="0.3">
      <c r="A1293" s="2" t="s">
        <v>760</v>
      </c>
      <c r="B1293" s="681" t="str">
        <f t="shared" si="30"/>
        <v>KAZL-R.2</v>
      </c>
      <c r="C1293" s="687" t="str">
        <f>'10'!T62</f>
        <v>Ne</v>
      </c>
    </row>
    <row r="1294" spans="1:3" x14ac:dyDescent="0.3">
      <c r="A1294" s="2" t="s">
        <v>761</v>
      </c>
      <c r="B1294" s="681" t="str">
        <f t="shared" si="30"/>
        <v>KAZL-R.3</v>
      </c>
      <c r="C1294" s="687" t="str">
        <f>'10'!T63</f>
        <v>Ne</v>
      </c>
    </row>
    <row r="1295" spans="1:3" x14ac:dyDescent="0.3">
      <c r="A1295" s="2" t="s">
        <v>762</v>
      </c>
      <c r="B1295" s="681" t="str">
        <f t="shared" si="30"/>
        <v>KAZL-P.4</v>
      </c>
      <c r="C1295" s="687" t="str">
        <f>'10'!T64</f>
        <v>Ne</v>
      </c>
    </row>
    <row r="1296" spans="1:3" x14ac:dyDescent="0.3">
      <c r="A1296" s="2" t="s">
        <v>763</v>
      </c>
      <c r="B1296" s="681" t="str">
        <f t="shared" si="30"/>
        <v>KAZL-P.5</v>
      </c>
      <c r="C1296" s="687" t="str">
        <f>'10'!T65</f>
        <v>Ne</v>
      </c>
    </row>
    <row r="1297" spans="1:3" x14ac:dyDescent="0.3">
      <c r="A1297" s="2" t="s">
        <v>764</v>
      </c>
      <c r="B1297" s="681" t="str">
        <f t="shared" si="30"/>
        <v>KAZL-P.6</v>
      </c>
      <c r="C1297" s="687" t="str">
        <f>'10'!T66</f>
        <v>Ne</v>
      </c>
    </row>
    <row r="1298" spans="1:3" x14ac:dyDescent="0.3">
      <c r="A1298" s="2" t="s">
        <v>765</v>
      </c>
      <c r="B1298" s="681" t="str">
        <f t="shared" si="30"/>
        <v>KAZL-P.7</v>
      </c>
      <c r="C1298" s="687" t="str">
        <f>'10'!T67</f>
        <v>Ne</v>
      </c>
    </row>
    <row r="1299" spans="1:3" x14ac:dyDescent="0.3">
      <c r="A1299" s="2" t="s">
        <v>766</v>
      </c>
      <c r="B1299" s="681" t="str">
        <f t="shared" si="30"/>
        <v>KAZL-P.8</v>
      </c>
      <c r="C1299" s="687" t="str">
        <f>'10'!T68</f>
        <v>Ne</v>
      </c>
    </row>
    <row r="1300" spans="1:3" x14ac:dyDescent="0.3">
      <c r="A1300" s="2" t="s">
        <v>767</v>
      </c>
      <c r="B1300" s="681" t="str">
        <f t="shared" si="30"/>
        <v>KAZL-P.9</v>
      </c>
      <c r="C1300" s="687" t="str">
        <f>'10'!T69</f>
        <v>Ne</v>
      </c>
    </row>
    <row r="1301" spans="1:3" x14ac:dyDescent="0.3">
      <c r="A1301" s="2" t="s">
        <v>768</v>
      </c>
      <c r="B1301" s="683" t="str">
        <f t="shared" si="30"/>
        <v>KAZL-P.10</v>
      </c>
      <c r="C1301" s="689" t="str">
        <f>'10'!T70</f>
        <v>Ne</v>
      </c>
    </row>
    <row r="1302" spans="1:3" x14ac:dyDescent="0.3">
      <c r="A1302" s="2" t="s">
        <v>769</v>
      </c>
      <c r="B1302" s="675" t="str">
        <f t="shared" si="30"/>
        <v>F dalis. Pagal priemonę remiamų projektų pobūdis:</v>
      </c>
      <c r="C1302" s="676"/>
    </row>
    <row r="1303" spans="1:3" x14ac:dyDescent="0.3">
      <c r="A1303" s="2" t="s">
        <v>770</v>
      </c>
      <c r="B1303" s="671" t="str">
        <f t="shared" ref="B1303:B1312" si="31">B1226</f>
        <v>Remiami pelno projektai</v>
      </c>
      <c r="C1303" s="672" t="str">
        <f>'10'!T72</f>
        <v>Ne</v>
      </c>
    </row>
    <row r="1304" spans="1:3" ht="57.6" x14ac:dyDescent="0.3">
      <c r="A1304" s="2" t="s">
        <v>771</v>
      </c>
      <c r="B1304" s="673" t="str">
        <f t="shared" si="31"/>
        <v>Remiami projektai, susiję su žinių perdavimu, įskaitant konsultacijas, mokymą ir keitimąsi žiniomis apie tvarią, ekonominę, socialinę, aplinką ir klimatą tausojančią veiklą (aktualu rodikliui L801)</v>
      </c>
      <c r="C1304" s="672" t="str">
        <f>'10'!T73</f>
        <v>Ne</v>
      </c>
    </row>
    <row r="1305" spans="1:3" ht="57.6" x14ac:dyDescent="0.3">
      <c r="A1305" s="2" t="s">
        <v>772</v>
      </c>
      <c r="B1305" s="673" t="str">
        <f t="shared" si="31"/>
        <v>Remiami projektai, susiję su gamintojų organizacijomis, vietinėmis rinkomis, trumpomis tiekimo grandinėmis ir kokybės schemomis, įskaitant paramą investicijoms, rinkodaros veiklą ir kt. (aktualu rodikliui L802)</v>
      </c>
      <c r="C1305" s="672" t="str">
        <f>'10'!T74</f>
        <v>Ne</v>
      </c>
    </row>
    <row r="1306" spans="1:3" ht="43.2" x14ac:dyDescent="0.3">
      <c r="A1306" s="2" t="s">
        <v>773</v>
      </c>
      <c r="B1306" s="673" t="str">
        <f t="shared" si="31"/>
        <v>Remiami projektai, susiję su atsinaujinančios energijos gamybos pajėgumais, įskaitant biologinę (aktualu rodikliui L803)</v>
      </c>
      <c r="C1306" s="672" t="str">
        <f>'10'!T75</f>
        <v>Ne</v>
      </c>
    </row>
    <row r="1307" spans="1:3" ht="43.2" x14ac:dyDescent="0.3">
      <c r="A1307" s="2" t="s">
        <v>774</v>
      </c>
      <c r="B1307" s="673" t="str">
        <f t="shared" si="31"/>
        <v>Remiami projektai, prisidedantys prie aplinkos tvarumo, klimato kaitos švelninimo bei prisitaikymo prie jos tikslų įgyvendinimo kaimo vietovėse (aktualu rodikliui L804)</v>
      </c>
      <c r="C1307" s="672" t="str">
        <f>'10'!T76</f>
        <v>Ne</v>
      </c>
    </row>
    <row r="1308" spans="1:3" ht="28.8" x14ac:dyDescent="0.3">
      <c r="A1308" s="2" t="s">
        <v>775</v>
      </c>
      <c r="B1308" s="673" t="str">
        <f t="shared" si="31"/>
        <v>Remiami projektai, kurie kuria darbo vietas (aktualu rodikliui L805)</v>
      </c>
      <c r="C1308" s="672" t="str">
        <f>'10'!T77</f>
        <v>Ne</v>
      </c>
    </row>
    <row r="1309" spans="1:3" ht="28.8" x14ac:dyDescent="0.3">
      <c r="A1309" s="2" t="s">
        <v>776</v>
      </c>
      <c r="B1309" s="673" t="str">
        <f t="shared" si="31"/>
        <v>Remiami kaimo verslų, įskaitant bioekonomiką, projektai (aktualu rodikliui L 806)</v>
      </c>
      <c r="C1309" s="672" t="str">
        <f>'10'!T78</f>
        <v>Ne</v>
      </c>
    </row>
    <row r="1310" spans="1:3" ht="28.8" x14ac:dyDescent="0.3">
      <c r="A1310" s="2" t="s">
        <v>777</v>
      </c>
      <c r="B1310" s="673" t="str">
        <f t="shared" si="31"/>
        <v>Remiami projektai, susiję su sumanių kaimų strategijomis (aktualu rodikliui L807)</v>
      </c>
      <c r="C1310" s="672" t="str">
        <f>'10'!T79</f>
        <v>Ne</v>
      </c>
    </row>
    <row r="1311" spans="1:3" ht="28.8" x14ac:dyDescent="0.3">
      <c r="A1311" s="2" t="s">
        <v>778</v>
      </c>
      <c r="B1311" s="673" t="str">
        <f t="shared" si="31"/>
        <v>Remiami projektai, gerinantys paslaugų prieinamumą ir infrastruktūrą (aktualu rodikliui L808)</v>
      </c>
      <c r="C1311" s="672" t="str">
        <f>'10'!T80</f>
        <v>Ne</v>
      </c>
    </row>
    <row r="1312" spans="1:3" ht="28.8" x14ac:dyDescent="0.3">
      <c r="A1312" s="2" t="s">
        <v>779</v>
      </c>
      <c r="B1312" s="673" t="str">
        <f t="shared" si="31"/>
        <v>Remiami socialinės įtraukties projektai (aktualu rodikliui L809)</v>
      </c>
      <c r="C1312" s="672" t="str">
        <f>'10'!T81</f>
        <v>Ne</v>
      </c>
    </row>
    <row r="1313" spans="1:3" x14ac:dyDescent="0.3">
      <c r="B1313" s="649"/>
      <c r="C1313" s="685"/>
    </row>
    <row r="1314" spans="1:3" x14ac:dyDescent="0.3">
      <c r="A1314" s="1"/>
      <c r="B1314" s="362"/>
      <c r="C1314" s="686" t="str">
        <f>'10'!U6</f>
        <v>18 priemonė</v>
      </c>
    </row>
    <row r="1315" spans="1:3" x14ac:dyDescent="0.3">
      <c r="A1315" s="2" t="s">
        <v>188</v>
      </c>
      <c r="B1315" s="509" t="str">
        <f>B1238</f>
        <v>Priemonės pavadinimas</v>
      </c>
      <c r="C1315" s="670">
        <f>'10'!U7</f>
        <v>0</v>
      </c>
    </row>
    <row r="1316" spans="1:3" x14ac:dyDescent="0.3">
      <c r="A1316" s="2" t="s">
        <v>189</v>
      </c>
      <c r="B1316" s="671" t="str">
        <f t="shared" ref="B1316:B1379" si="32">B1239</f>
        <v>Priemonės rūšis</v>
      </c>
      <c r="C1316" s="670">
        <f>'10'!U8</f>
        <v>0</v>
      </c>
    </row>
    <row r="1317" spans="1:3" x14ac:dyDescent="0.3">
      <c r="A1317" s="2" t="s">
        <v>190</v>
      </c>
      <c r="B1317" s="671" t="str">
        <f t="shared" si="32"/>
        <v>VVG teritorijos poreikių, kuriuos tenkina priemonė, skaičius</v>
      </c>
      <c r="C1317" s="670">
        <f>'10'!U9</f>
        <v>0</v>
      </c>
    </row>
    <row r="1318" spans="1:3" x14ac:dyDescent="0.3">
      <c r="A1318" s="2" t="s">
        <v>191</v>
      </c>
      <c r="B1318" s="671" t="str">
        <f t="shared" si="32"/>
        <v>BŽŪP tikslų, kuriuos įgyvendina priemonė, skaičius</v>
      </c>
      <c r="C1318" s="670">
        <f>'10'!U10</f>
        <v>0</v>
      </c>
    </row>
    <row r="1319" spans="1:3" x14ac:dyDescent="0.3">
      <c r="A1319" s="2" t="s">
        <v>192</v>
      </c>
      <c r="B1319" s="671" t="str">
        <f t="shared" si="32"/>
        <v>Pagrindinis BŽŪP tikslas, kurį įgyvendina VPS priemonė</v>
      </c>
      <c r="C1319" s="672" t="str">
        <f>'10'!U11</f>
        <v>Pasirinkite</v>
      </c>
    </row>
    <row r="1320" spans="1:3" ht="28.8" x14ac:dyDescent="0.3">
      <c r="A1320" s="2" t="s">
        <v>193</v>
      </c>
      <c r="B1320" s="673" t="str">
        <f t="shared" si="32"/>
        <v>Ar priemonė prisideda prie 4 konkretaus BŽŪP tikslo? (tikslas nurodytas 5 lape)</v>
      </c>
      <c r="C1320" s="672" t="str">
        <f>'10'!U12</f>
        <v>Ne</v>
      </c>
    </row>
    <row r="1321" spans="1:3" ht="28.8" x14ac:dyDescent="0.3">
      <c r="A1321" s="2" t="s">
        <v>194</v>
      </c>
      <c r="B1321" s="673" t="str">
        <f t="shared" si="32"/>
        <v>Ar priemonė prisideda prie 5 konkretaus BŽŪP tikslo? (tikslas nurodytas 5 lape)</v>
      </c>
      <c r="C1321" s="672" t="str">
        <f>'10'!U13</f>
        <v>Ne</v>
      </c>
    </row>
    <row r="1322" spans="1:3" ht="28.8" x14ac:dyDescent="0.3">
      <c r="A1322" s="2" t="s">
        <v>195</v>
      </c>
      <c r="B1322" s="673" t="str">
        <f t="shared" si="32"/>
        <v>Ar priemonė prisideda prie 6 konkretaus BŽŪP tikslo? (tikslas nurodytas 5 lape)</v>
      </c>
      <c r="C1322" s="672" t="str">
        <f>'10'!U14</f>
        <v>Ne</v>
      </c>
    </row>
    <row r="1323" spans="1:3" ht="28.8" x14ac:dyDescent="0.3">
      <c r="A1323" s="2" t="s">
        <v>196</v>
      </c>
      <c r="B1323" s="673" t="str">
        <f t="shared" si="32"/>
        <v>Ar priemonė prisideda prie 9 konkretaus BŽŪP tikslo? (tikslas nurodytas 5 lape)</v>
      </c>
      <c r="C1323" s="672" t="str">
        <f>'10'!U15</f>
        <v>Ne</v>
      </c>
    </row>
    <row r="1324" spans="1:3" x14ac:dyDescent="0.3">
      <c r="A1324" s="2" t="s">
        <v>94</v>
      </c>
      <c r="B1324" s="675" t="str">
        <f t="shared" si="32"/>
        <v>A dalis. Priemonės intervencijos logika:</v>
      </c>
      <c r="C1324" s="676"/>
    </row>
    <row r="1325" spans="1:3" ht="43.2" x14ac:dyDescent="0.3">
      <c r="A1325" s="2" t="s">
        <v>197</v>
      </c>
      <c r="B1325" s="673" t="str">
        <f t="shared" si="32"/>
        <v>Priemonės tikslas, ryšys su pagrindiniu BŽŪP tikslu ir VVG teritorijos poreikiais (problemomis ir (arba) potencialu), ryšys su VPS tema (jei taikoma)</v>
      </c>
      <c r="C1325" s="677">
        <f>'10'!U17</f>
        <v>0</v>
      </c>
    </row>
    <row r="1326" spans="1:3" x14ac:dyDescent="0.3">
      <c r="A1326" s="2" t="s">
        <v>198</v>
      </c>
      <c r="B1326" s="671" t="str">
        <f t="shared" si="32"/>
        <v>Pokytis, kurio siekiama VPS priemone</v>
      </c>
      <c r="C1326" s="677">
        <f>'10'!U18</f>
        <v>0</v>
      </c>
    </row>
    <row r="1327" spans="1:3" ht="28.8" x14ac:dyDescent="0.3">
      <c r="A1327" s="2" t="s">
        <v>199</v>
      </c>
      <c r="B1327" s="509" t="str">
        <f t="shared" si="32"/>
        <v>Kaip priemonė prisidės prie horizontalaus tikslo d įgyvendinimo? (pildoma, jei taikoma)</v>
      </c>
      <c r="C1327" s="677">
        <f>'10'!U19</f>
        <v>0</v>
      </c>
    </row>
    <row r="1328" spans="1:3" ht="28.8" x14ac:dyDescent="0.3">
      <c r="A1328" s="2" t="s">
        <v>200</v>
      </c>
      <c r="B1328" s="509" t="str">
        <f t="shared" si="32"/>
        <v>Kaip priemonė prisidės prie horizontalaus tikslo e įgyvendinimo? (pildoma, jei taikoma)</v>
      </c>
      <c r="C1328" s="677">
        <f>'10'!U20</f>
        <v>0</v>
      </c>
    </row>
    <row r="1329" spans="1:3" ht="28.8" x14ac:dyDescent="0.3">
      <c r="A1329" s="2" t="s">
        <v>201</v>
      </c>
      <c r="B1329" s="509" t="str">
        <f t="shared" si="32"/>
        <v>Kaip priemonė prisidės prie horizontalaus tikslo f įgyvendinimo? (pildoma, jei taikoma)</v>
      </c>
      <c r="C1329" s="677">
        <f>'10'!U21</f>
        <v>0</v>
      </c>
    </row>
    <row r="1330" spans="1:3" ht="28.8" x14ac:dyDescent="0.3">
      <c r="A1330" s="2" t="s">
        <v>202</v>
      </c>
      <c r="B1330" s="509" t="str">
        <f t="shared" si="32"/>
        <v>Kaip priemonė prisidės prie horizontalaus tikslo i įgyvendinimo? (pildoma, jei taikoma)</v>
      </c>
      <c r="C1330" s="677">
        <f>'10'!U22</f>
        <v>0</v>
      </c>
    </row>
    <row r="1331" spans="1:3" ht="28.8" x14ac:dyDescent="0.3">
      <c r="A1331" s="2" t="s">
        <v>203</v>
      </c>
      <c r="B1331" s="675" t="str">
        <f t="shared" si="32"/>
        <v>B dalis. Pareiškėjų ir projektų tinkamumo sąlygos, projektų atrankos principai:</v>
      </c>
      <c r="C1331" s="676"/>
    </row>
    <row r="1332" spans="1:3" x14ac:dyDescent="0.3">
      <c r="A1332" s="2" t="s">
        <v>204</v>
      </c>
      <c r="B1332" s="509" t="str">
        <f t="shared" si="32"/>
        <v>Pagal priemonę remiamos veiklos</v>
      </c>
      <c r="C1332" s="677">
        <f>'10'!U24</f>
        <v>0</v>
      </c>
    </row>
    <row r="1333" spans="1:3" ht="28.8" x14ac:dyDescent="0.3">
      <c r="A1333" s="2" t="s">
        <v>205</v>
      </c>
      <c r="B1333" s="671" t="str">
        <f t="shared" si="32"/>
        <v>Tinkami pareiškėjai ir partneriai (jei taikomas reikalavimas projektus įgyvendinti su partneriais)</v>
      </c>
      <c r="C1333" s="677">
        <f>'10'!U25</f>
        <v>0</v>
      </c>
    </row>
    <row r="1334" spans="1:3" ht="28.8" x14ac:dyDescent="0.3">
      <c r="A1334" s="2" t="s">
        <v>206</v>
      </c>
      <c r="B1334" s="671" t="str">
        <f t="shared" si="32"/>
        <v>Priemonės tikslinė grupė (pildoma, jei nesutampa su tinkamais pareiškėjais ir (arba) partneriais)</v>
      </c>
      <c r="C1334" s="677">
        <f>'10'!U26</f>
        <v>0</v>
      </c>
    </row>
    <row r="1335" spans="1:3" x14ac:dyDescent="0.3">
      <c r="A1335" s="2" t="s">
        <v>725</v>
      </c>
      <c r="B1335" s="509" t="str">
        <f t="shared" si="32"/>
        <v>Tinkamumo sąlygos pareiškėjams ir projektams</v>
      </c>
      <c r="C1335" s="677">
        <f>'10'!U27</f>
        <v>0</v>
      </c>
    </row>
    <row r="1336" spans="1:3" x14ac:dyDescent="0.3">
      <c r="A1336" s="2" t="s">
        <v>726</v>
      </c>
      <c r="B1336" s="673" t="str">
        <f t="shared" si="32"/>
        <v>Projektų atrankos principai</v>
      </c>
      <c r="C1336" s="677">
        <f>'10'!U28</f>
        <v>0</v>
      </c>
    </row>
    <row r="1337" spans="1:3" x14ac:dyDescent="0.3">
      <c r="A1337" s="2" t="s">
        <v>727</v>
      </c>
      <c r="B1337" s="509" t="str">
        <f t="shared" si="32"/>
        <v>Planuojamų kvietimų teikti paraiškas skaičius</v>
      </c>
      <c r="C1337" s="670">
        <f>'10'!U29</f>
        <v>0</v>
      </c>
    </row>
    <row r="1338" spans="1:3" x14ac:dyDescent="0.3">
      <c r="A1338" s="2" t="s">
        <v>728</v>
      </c>
      <c r="B1338" s="651" t="str">
        <f t="shared" si="32"/>
        <v>C dalis. Paramos dydžiai:</v>
      </c>
      <c r="C1338" s="676"/>
    </row>
    <row r="1339" spans="1:3" x14ac:dyDescent="0.3">
      <c r="A1339" s="2" t="s">
        <v>729</v>
      </c>
      <c r="B1339" s="509" t="str">
        <f t="shared" si="32"/>
        <v>Didžiausia paramos suma vietos projektui, Eur</v>
      </c>
      <c r="C1339" s="677">
        <f>'10'!U31</f>
        <v>0</v>
      </c>
    </row>
    <row r="1340" spans="1:3" x14ac:dyDescent="0.3">
      <c r="A1340" s="2" t="s">
        <v>730</v>
      </c>
      <c r="B1340" s="509" t="str">
        <f t="shared" si="32"/>
        <v xml:space="preserve">Paramos lyginamoji dalis, proc. </v>
      </c>
      <c r="C1340" s="677">
        <f>'10'!U32</f>
        <v>0</v>
      </c>
    </row>
    <row r="1341" spans="1:3" x14ac:dyDescent="0.3">
      <c r="A1341" s="2" t="s">
        <v>731</v>
      </c>
      <c r="B1341" s="509" t="str">
        <f t="shared" si="32"/>
        <v>Planuojama paramos suma priemonei, Eur</v>
      </c>
      <c r="C1341" s="678">
        <f>'10'!U33</f>
        <v>0</v>
      </c>
    </row>
    <row r="1342" spans="1:3" x14ac:dyDescent="0.3">
      <c r="A1342" s="2" t="s">
        <v>732</v>
      </c>
      <c r="B1342" s="509" t="str">
        <f t="shared" si="32"/>
        <v>Planuojama paremti projektų (rodiklis L700)</v>
      </c>
      <c r="C1342" s="679">
        <f>'10'!U34</f>
        <v>0</v>
      </c>
    </row>
    <row r="1343" spans="1:3" x14ac:dyDescent="0.3">
      <c r="A1343" s="2" t="s">
        <v>733</v>
      </c>
      <c r="B1343" s="509" t="str">
        <f t="shared" si="32"/>
        <v>Paaiškinimas, kaip nustatyta rodiklio L700 reikšmė</v>
      </c>
      <c r="C1343" s="677">
        <f>'10'!U35</f>
        <v>0</v>
      </c>
    </row>
    <row r="1344" spans="1:3" ht="28.8" x14ac:dyDescent="0.3">
      <c r="A1344" s="2" t="s">
        <v>734</v>
      </c>
      <c r="B1344" s="651" t="str">
        <f t="shared" si="32"/>
        <v>D dalis. Priemonės indėlis į ES ir nacionalinių horizontaliųjų principų įgyvendinimą:</v>
      </c>
      <c r="C1344" s="676"/>
    </row>
    <row r="1345" spans="1:3" x14ac:dyDescent="0.3">
      <c r="A1345" s="2" t="s">
        <v>735</v>
      </c>
      <c r="B1345" s="680" t="str">
        <f t="shared" si="32"/>
        <v>Subregioninės vietovės principas:</v>
      </c>
      <c r="C1345" s="676"/>
    </row>
    <row r="1346" spans="1:3" ht="28.8" x14ac:dyDescent="0.3">
      <c r="A1346" s="2" t="s">
        <v>736</v>
      </c>
      <c r="B1346" s="509" t="str">
        <f t="shared" si="32"/>
        <v>Ar siekiama, kad pagal priemonę finansuojami projektai apimtų visas VVG teritorijos seniūnijas?</v>
      </c>
      <c r="C1346" s="672" t="str">
        <f>'10'!U38</f>
        <v>Ne</v>
      </c>
    </row>
    <row r="1347" spans="1:3" x14ac:dyDescent="0.3">
      <c r="A1347" s="2" t="s">
        <v>737</v>
      </c>
      <c r="B1347" s="509" t="str">
        <f t="shared" si="32"/>
        <v>Pasirinkimo pagrindimas</v>
      </c>
      <c r="C1347" s="677">
        <f>'10'!U39</f>
        <v>0</v>
      </c>
    </row>
    <row r="1348" spans="1:3" x14ac:dyDescent="0.3">
      <c r="A1348" s="2" t="s">
        <v>738</v>
      </c>
      <c r="B1348" s="680" t="str">
        <f t="shared" si="32"/>
        <v>Partnerystės principas:</v>
      </c>
      <c r="C1348" s="676"/>
    </row>
    <row r="1349" spans="1:3" ht="28.8" x14ac:dyDescent="0.3">
      <c r="A1349" s="2" t="s">
        <v>739</v>
      </c>
      <c r="B1349" s="509" t="str">
        <f t="shared" si="32"/>
        <v>Ar siekiama, kad pagal priemonę finansuojami projektai būtų vykdomi su partneriais?</v>
      </c>
      <c r="C1349" s="672" t="str">
        <f>'10'!U41</f>
        <v>Ne</v>
      </c>
    </row>
    <row r="1350" spans="1:3" x14ac:dyDescent="0.3">
      <c r="A1350" s="2" t="s">
        <v>740</v>
      </c>
      <c r="B1350" s="509" t="str">
        <f t="shared" si="32"/>
        <v>Pasirinkimo pagrindimas</v>
      </c>
      <c r="C1350" s="677">
        <f>'10'!U42</f>
        <v>0</v>
      </c>
    </row>
    <row r="1351" spans="1:3" x14ac:dyDescent="0.3">
      <c r="A1351" s="2" t="s">
        <v>741</v>
      </c>
      <c r="B1351" s="680" t="str">
        <f t="shared" si="32"/>
        <v>Inovacijų principas:</v>
      </c>
      <c r="C1351" s="676"/>
    </row>
    <row r="1352" spans="1:3" ht="28.8" x14ac:dyDescent="0.3">
      <c r="A1352" s="2" t="s">
        <v>742</v>
      </c>
      <c r="B1352" s="509" t="str">
        <f t="shared" si="32"/>
        <v>Ar siekiama, kad pagal priemonę finansuojami projektai būtų skirti inovacijoms vietos lygiu diegti?</v>
      </c>
      <c r="C1352" s="672" t="str">
        <f>'10'!U44</f>
        <v>Ne</v>
      </c>
    </row>
    <row r="1353" spans="1:3" x14ac:dyDescent="0.3">
      <c r="A1353" s="2" t="s">
        <v>743</v>
      </c>
      <c r="B1353" s="509" t="str">
        <f t="shared" si="32"/>
        <v>Pasirinkimo pagrindimas</v>
      </c>
      <c r="C1353" s="677">
        <f>'10'!U45</f>
        <v>0</v>
      </c>
    </row>
    <row r="1354" spans="1:3" ht="28.8" x14ac:dyDescent="0.3">
      <c r="A1354" s="2" t="s">
        <v>744</v>
      </c>
      <c r="B1354" s="509" t="str">
        <f t="shared" si="32"/>
        <v>Planuojama paremti projektų, skirtų inovacijoms vietos lygiu diegti (rodiklis L710)</v>
      </c>
      <c r="C1354" s="679">
        <f>'10'!U46</f>
        <v>0</v>
      </c>
    </row>
    <row r="1355" spans="1:3" x14ac:dyDescent="0.3">
      <c r="A1355" s="2" t="s">
        <v>745</v>
      </c>
      <c r="B1355" s="680" t="str">
        <f t="shared" si="32"/>
        <v>Lyčių lygybė ir nediskriminavimas:</v>
      </c>
      <c r="C1355" s="676"/>
    </row>
    <row r="1356" spans="1:3" ht="28.8" x14ac:dyDescent="0.3">
      <c r="A1356" s="2" t="s">
        <v>746</v>
      </c>
      <c r="B1356" s="509" t="str">
        <f t="shared" si="32"/>
        <v>Ar pagal priemonę finansuojami projektai, skirti lyčių lygybei ir nediskriminavimui?</v>
      </c>
      <c r="C1356" s="672" t="str">
        <f>'10'!U48</f>
        <v>Ne</v>
      </c>
    </row>
    <row r="1357" spans="1:3" x14ac:dyDescent="0.3">
      <c r="A1357" s="2" t="s">
        <v>747</v>
      </c>
      <c r="B1357" s="509" t="str">
        <f t="shared" si="32"/>
        <v>Pasirinkimo pagrindimas (jei taip, kaip bus užtikrinta)</v>
      </c>
      <c r="C1357" s="677">
        <f>'10'!U49</f>
        <v>0</v>
      </c>
    </row>
    <row r="1358" spans="1:3" x14ac:dyDescent="0.3">
      <c r="A1358" s="2" t="s">
        <v>748</v>
      </c>
      <c r="B1358" s="680" t="str">
        <f t="shared" si="32"/>
        <v>Jaunimas:</v>
      </c>
      <c r="C1358" s="676"/>
    </row>
    <row r="1359" spans="1:3" x14ac:dyDescent="0.3">
      <c r="A1359" s="2" t="s">
        <v>749</v>
      </c>
      <c r="B1359" s="509" t="str">
        <f t="shared" si="32"/>
        <v>Ar pagal priemonę finansuojami projektai, skirti jaunimui?</v>
      </c>
      <c r="C1359" s="672" t="str">
        <f>'10'!U51</f>
        <v>Ne</v>
      </c>
    </row>
    <row r="1360" spans="1:3" x14ac:dyDescent="0.3">
      <c r="A1360" s="2" t="s">
        <v>750</v>
      </c>
      <c r="B1360" s="509" t="str">
        <f t="shared" si="32"/>
        <v>Pasirinkimo pagrindimas (jei taip, kaip bus užtikrinta)</v>
      </c>
      <c r="C1360" s="677">
        <f>'10'!U52</f>
        <v>0</v>
      </c>
    </row>
    <row r="1361" spans="1:3" x14ac:dyDescent="0.3">
      <c r="A1361" s="2" t="s">
        <v>751</v>
      </c>
      <c r="B1361" s="675" t="str">
        <f t="shared" si="32"/>
        <v>E dalis. Priemonės rezultato rodikliai:</v>
      </c>
      <c r="C1361" s="676"/>
    </row>
    <row r="1362" spans="1:3" x14ac:dyDescent="0.3">
      <c r="A1362" s="2" t="s">
        <v>752</v>
      </c>
      <c r="B1362" s="680" t="str">
        <f t="shared" si="32"/>
        <v>SP rezultato rodiklių taikymas priemonei:</v>
      </c>
      <c r="C1362" s="676"/>
    </row>
    <row r="1363" spans="1:3" x14ac:dyDescent="0.3">
      <c r="A1363" s="2" t="s">
        <v>753</v>
      </c>
      <c r="B1363" s="681" t="str">
        <f t="shared" si="32"/>
        <v>R.3</v>
      </c>
      <c r="C1363" s="687" t="str">
        <f>'10'!U55</f>
        <v>Ne</v>
      </c>
    </row>
    <row r="1364" spans="1:3" x14ac:dyDescent="0.3">
      <c r="A1364" s="2" t="s">
        <v>754</v>
      </c>
      <c r="B1364" s="681" t="str">
        <f t="shared" si="32"/>
        <v>R.37</v>
      </c>
      <c r="C1364" s="687" t="str">
        <f>'10'!U56</f>
        <v>Ne</v>
      </c>
    </row>
    <row r="1365" spans="1:3" x14ac:dyDescent="0.3">
      <c r="A1365" s="2" t="s">
        <v>755</v>
      </c>
      <c r="B1365" s="681" t="str">
        <f t="shared" si="32"/>
        <v>R.39</v>
      </c>
      <c r="C1365" s="687" t="str">
        <f>'10'!U57</f>
        <v>Ne</v>
      </c>
    </row>
    <row r="1366" spans="1:3" x14ac:dyDescent="0.3">
      <c r="A1366" s="2" t="s">
        <v>756</v>
      </c>
      <c r="B1366" s="681" t="str">
        <f t="shared" si="32"/>
        <v>R.41</v>
      </c>
      <c r="C1366" s="687" t="str">
        <f>'10'!U58</f>
        <v>Ne</v>
      </c>
    </row>
    <row r="1367" spans="1:3" x14ac:dyDescent="0.3">
      <c r="A1367" s="2" t="s">
        <v>757</v>
      </c>
      <c r="B1367" s="681" t="str">
        <f t="shared" si="32"/>
        <v>R.42</v>
      </c>
      <c r="C1367" s="687" t="str">
        <f>'10'!U59</f>
        <v>Ne</v>
      </c>
    </row>
    <row r="1368" spans="1:3" x14ac:dyDescent="0.3">
      <c r="A1368" s="2" t="s">
        <v>758</v>
      </c>
      <c r="B1368" s="680" t="str">
        <f t="shared" si="32"/>
        <v>VPS rodiklių taikymas priemonei:</v>
      </c>
      <c r="C1368" s="688"/>
    </row>
    <row r="1369" spans="1:3" x14ac:dyDescent="0.3">
      <c r="A1369" s="2" t="s">
        <v>759</v>
      </c>
      <c r="B1369" s="681" t="str">
        <f t="shared" si="32"/>
        <v>KAZL-R.1</v>
      </c>
      <c r="C1369" s="687" t="str">
        <f>'10'!U61</f>
        <v>Ne</v>
      </c>
    </row>
    <row r="1370" spans="1:3" x14ac:dyDescent="0.3">
      <c r="A1370" s="2" t="s">
        <v>760</v>
      </c>
      <c r="B1370" s="681" t="str">
        <f t="shared" si="32"/>
        <v>KAZL-R.2</v>
      </c>
      <c r="C1370" s="687" t="str">
        <f>'10'!U62</f>
        <v>Ne</v>
      </c>
    </row>
    <row r="1371" spans="1:3" x14ac:dyDescent="0.3">
      <c r="A1371" s="2" t="s">
        <v>761</v>
      </c>
      <c r="B1371" s="681" t="str">
        <f t="shared" si="32"/>
        <v>KAZL-R.3</v>
      </c>
      <c r="C1371" s="687" t="str">
        <f>'10'!U63</f>
        <v>Ne</v>
      </c>
    </row>
    <row r="1372" spans="1:3" x14ac:dyDescent="0.3">
      <c r="A1372" s="2" t="s">
        <v>762</v>
      </c>
      <c r="B1372" s="681" t="str">
        <f t="shared" si="32"/>
        <v>KAZL-P.4</v>
      </c>
      <c r="C1372" s="687" t="str">
        <f>'10'!U64</f>
        <v>Ne</v>
      </c>
    </row>
    <row r="1373" spans="1:3" x14ac:dyDescent="0.3">
      <c r="A1373" s="2" t="s">
        <v>763</v>
      </c>
      <c r="B1373" s="681" t="str">
        <f t="shared" si="32"/>
        <v>KAZL-P.5</v>
      </c>
      <c r="C1373" s="687" t="str">
        <f>'10'!U65</f>
        <v>Ne</v>
      </c>
    </row>
    <row r="1374" spans="1:3" x14ac:dyDescent="0.3">
      <c r="A1374" s="2" t="s">
        <v>764</v>
      </c>
      <c r="B1374" s="681" t="str">
        <f t="shared" si="32"/>
        <v>KAZL-P.6</v>
      </c>
      <c r="C1374" s="687" t="str">
        <f>'10'!U66</f>
        <v>Ne</v>
      </c>
    </row>
    <row r="1375" spans="1:3" x14ac:dyDescent="0.3">
      <c r="A1375" s="2" t="s">
        <v>765</v>
      </c>
      <c r="B1375" s="681" t="str">
        <f t="shared" si="32"/>
        <v>KAZL-P.7</v>
      </c>
      <c r="C1375" s="687" t="str">
        <f>'10'!U67</f>
        <v>Ne</v>
      </c>
    </row>
    <row r="1376" spans="1:3" x14ac:dyDescent="0.3">
      <c r="A1376" s="2" t="s">
        <v>766</v>
      </c>
      <c r="B1376" s="681" t="str">
        <f t="shared" si="32"/>
        <v>KAZL-P.8</v>
      </c>
      <c r="C1376" s="687" t="str">
        <f>'10'!U68</f>
        <v>Ne</v>
      </c>
    </row>
    <row r="1377" spans="1:3" x14ac:dyDescent="0.3">
      <c r="A1377" s="2" t="s">
        <v>767</v>
      </c>
      <c r="B1377" s="681" t="str">
        <f t="shared" si="32"/>
        <v>KAZL-P.9</v>
      </c>
      <c r="C1377" s="687" t="str">
        <f>'10'!U69</f>
        <v>Ne</v>
      </c>
    </row>
    <row r="1378" spans="1:3" x14ac:dyDescent="0.3">
      <c r="A1378" s="2" t="s">
        <v>768</v>
      </c>
      <c r="B1378" s="683" t="str">
        <f t="shared" si="32"/>
        <v>KAZL-P.10</v>
      </c>
      <c r="C1378" s="689" t="str">
        <f>'10'!U70</f>
        <v>Ne</v>
      </c>
    </row>
    <row r="1379" spans="1:3" x14ac:dyDescent="0.3">
      <c r="A1379" s="2" t="s">
        <v>769</v>
      </c>
      <c r="B1379" s="675" t="str">
        <f t="shared" si="32"/>
        <v>F dalis. Pagal priemonę remiamų projektų pobūdis:</v>
      </c>
      <c r="C1379" s="676"/>
    </row>
    <row r="1380" spans="1:3" x14ac:dyDescent="0.3">
      <c r="A1380" s="2" t="s">
        <v>770</v>
      </c>
      <c r="B1380" s="671" t="str">
        <f t="shared" ref="B1380:B1389" si="33">B1303</f>
        <v>Remiami pelno projektai</v>
      </c>
      <c r="C1380" s="672" t="str">
        <f>'10'!U72</f>
        <v>Ne</v>
      </c>
    </row>
    <row r="1381" spans="1:3" ht="57.6" x14ac:dyDescent="0.3">
      <c r="A1381" s="2" t="s">
        <v>771</v>
      </c>
      <c r="B1381" s="673" t="str">
        <f t="shared" si="33"/>
        <v>Remiami projektai, susiję su žinių perdavimu, įskaitant konsultacijas, mokymą ir keitimąsi žiniomis apie tvarią, ekonominę, socialinę, aplinką ir klimatą tausojančią veiklą (aktualu rodikliui L801)</v>
      </c>
      <c r="C1381" s="672" t="str">
        <f>'10'!U73</f>
        <v>Ne</v>
      </c>
    </row>
    <row r="1382" spans="1:3" ht="57.6" x14ac:dyDescent="0.3">
      <c r="A1382" s="2" t="s">
        <v>772</v>
      </c>
      <c r="B1382" s="673" t="str">
        <f t="shared" si="33"/>
        <v>Remiami projektai, susiję su gamintojų organizacijomis, vietinėmis rinkomis, trumpomis tiekimo grandinėmis ir kokybės schemomis, įskaitant paramą investicijoms, rinkodaros veiklą ir kt. (aktualu rodikliui L802)</v>
      </c>
      <c r="C1382" s="672" t="str">
        <f>'10'!U74</f>
        <v>Ne</v>
      </c>
    </row>
    <row r="1383" spans="1:3" ht="43.2" x14ac:dyDescent="0.3">
      <c r="A1383" s="2" t="s">
        <v>773</v>
      </c>
      <c r="B1383" s="673" t="str">
        <f t="shared" si="33"/>
        <v>Remiami projektai, susiję su atsinaujinančios energijos gamybos pajėgumais, įskaitant biologinę (aktualu rodikliui L803)</v>
      </c>
      <c r="C1383" s="672" t="str">
        <f>'10'!U75</f>
        <v>Ne</v>
      </c>
    </row>
    <row r="1384" spans="1:3" ht="43.2" x14ac:dyDescent="0.3">
      <c r="A1384" s="2" t="s">
        <v>774</v>
      </c>
      <c r="B1384" s="673" t="str">
        <f t="shared" si="33"/>
        <v>Remiami projektai, prisidedantys prie aplinkos tvarumo, klimato kaitos švelninimo bei prisitaikymo prie jos tikslų įgyvendinimo kaimo vietovėse (aktualu rodikliui L804)</v>
      </c>
      <c r="C1384" s="672" t="str">
        <f>'10'!U76</f>
        <v>Ne</v>
      </c>
    </row>
    <row r="1385" spans="1:3" ht="28.8" x14ac:dyDescent="0.3">
      <c r="A1385" s="2" t="s">
        <v>775</v>
      </c>
      <c r="B1385" s="673" t="str">
        <f t="shared" si="33"/>
        <v>Remiami projektai, kurie kuria darbo vietas (aktualu rodikliui L805)</v>
      </c>
      <c r="C1385" s="672" t="str">
        <f>'10'!U77</f>
        <v>Ne</v>
      </c>
    </row>
    <row r="1386" spans="1:3" ht="28.8" x14ac:dyDescent="0.3">
      <c r="A1386" s="2" t="s">
        <v>776</v>
      </c>
      <c r="B1386" s="673" t="str">
        <f t="shared" si="33"/>
        <v>Remiami kaimo verslų, įskaitant bioekonomiką, projektai (aktualu rodikliui L 806)</v>
      </c>
      <c r="C1386" s="672" t="str">
        <f>'10'!U78</f>
        <v>Ne</v>
      </c>
    </row>
    <row r="1387" spans="1:3" ht="28.8" x14ac:dyDescent="0.3">
      <c r="A1387" s="2" t="s">
        <v>777</v>
      </c>
      <c r="B1387" s="673" t="str">
        <f t="shared" si="33"/>
        <v>Remiami projektai, susiję su sumanių kaimų strategijomis (aktualu rodikliui L807)</v>
      </c>
      <c r="C1387" s="672" t="str">
        <f>'10'!U79</f>
        <v>Ne</v>
      </c>
    </row>
    <row r="1388" spans="1:3" ht="28.8" x14ac:dyDescent="0.3">
      <c r="A1388" s="2" t="s">
        <v>778</v>
      </c>
      <c r="B1388" s="673" t="str">
        <f t="shared" si="33"/>
        <v>Remiami projektai, gerinantys paslaugų prieinamumą ir infrastruktūrą (aktualu rodikliui L808)</v>
      </c>
      <c r="C1388" s="672" t="str">
        <f>'10'!U80</f>
        <v>Ne</v>
      </c>
    </row>
    <row r="1389" spans="1:3" ht="28.8" x14ac:dyDescent="0.3">
      <c r="A1389" s="2" t="s">
        <v>779</v>
      </c>
      <c r="B1389" s="673" t="str">
        <f t="shared" si="33"/>
        <v>Remiami socialinės įtraukties projektai (aktualu rodikliui L809)</v>
      </c>
      <c r="C1389" s="672" t="str">
        <f>'10'!U81</f>
        <v>Ne</v>
      </c>
    </row>
    <row r="1390" spans="1:3" x14ac:dyDescent="0.3">
      <c r="A1390" s="2"/>
      <c r="B1390" s="649"/>
      <c r="C1390" s="685"/>
    </row>
    <row r="1391" spans="1:3" x14ac:dyDescent="0.3">
      <c r="A1391" s="1"/>
      <c r="B1391" s="362"/>
      <c r="C1391" s="686" t="str">
        <f>'10'!V6</f>
        <v>19 priemonė</v>
      </c>
    </row>
    <row r="1392" spans="1:3" x14ac:dyDescent="0.3">
      <c r="A1392" s="2" t="s">
        <v>188</v>
      </c>
      <c r="B1392" s="509" t="str">
        <f>B1315</f>
        <v>Priemonės pavadinimas</v>
      </c>
      <c r="C1392" s="670">
        <f>'10'!V7</f>
        <v>0</v>
      </c>
    </row>
    <row r="1393" spans="1:3" x14ac:dyDescent="0.3">
      <c r="A1393" s="2" t="s">
        <v>189</v>
      </c>
      <c r="B1393" s="671" t="str">
        <f t="shared" ref="B1393:B1456" si="34">B1316</f>
        <v>Priemonės rūšis</v>
      </c>
      <c r="C1393" s="670">
        <f>'10'!V8</f>
        <v>0</v>
      </c>
    </row>
    <row r="1394" spans="1:3" x14ac:dyDescent="0.3">
      <c r="A1394" s="2" t="s">
        <v>190</v>
      </c>
      <c r="B1394" s="671" t="str">
        <f t="shared" si="34"/>
        <v>VVG teritorijos poreikių, kuriuos tenkina priemonė, skaičius</v>
      </c>
      <c r="C1394" s="670">
        <f>'10'!V9</f>
        <v>0</v>
      </c>
    </row>
    <row r="1395" spans="1:3" x14ac:dyDescent="0.3">
      <c r="A1395" s="2" t="s">
        <v>191</v>
      </c>
      <c r="B1395" s="671" t="str">
        <f t="shared" si="34"/>
        <v>BŽŪP tikslų, kuriuos įgyvendina priemonė, skaičius</v>
      </c>
      <c r="C1395" s="670">
        <f>'10'!V10</f>
        <v>0</v>
      </c>
    </row>
    <row r="1396" spans="1:3" x14ac:dyDescent="0.3">
      <c r="A1396" s="2" t="s">
        <v>192</v>
      </c>
      <c r="B1396" s="671" t="str">
        <f t="shared" si="34"/>
        <v>Pagrindinis BŽŪP tikslas, kurį įgyvendina VPS priemonė</v>
      </c>
      <c r="C1396" s="672" t="str">
        <f>'10'!V11</f>
        <v>Pasirinkite</v>
      </c>
    </row>
    <row r="1397" spans="1:3" ht="28.8" x14ac:dyDescent="0.3">
      <c r="A1397" s="2" t="s">
        <v>193</v>
      </c>
      <c r="B1397" s="673" t="str">
        <f t="shared" si="34"/>
        <v>Ar priemonė prisideda prie 4 konkretaus BŽŪP tikslo? (tikslas nurodytas 5 lape)</v>
      </c>
      <c r="C1397" s="672" t="str">
        <f>'10'!V12</f>
        <v>Ne</v>
      </c>
    </row>
    <row r="1398" spans="1:3" ht="28.8" x14ac:dyDescent="0.3">
      <c r="A1398" s="2" t="s">
        <v>194</v>
      </c>
      <c r="B1398" s="673" t="str">
        <f t="shared" si="34"/>
        <v>Ar priemonė prisideda prie 5 konkretaus BŽŪP tikslo? (tikslas nurodytas 5 lape)</v>
      </c>
      <c r="C1398" s="672" t="str">
        <f>'10'!V13</f>
        <v>Ne</v>
      </c>
    </row>
    <row r="1399" spans="1:3" ht="28.8" x14ac:dyDescent="0.3">
      <c r="A1399" s="2" t="s">
        <v>195</v>
      </c>
      <c r="B1399" s="673" t="str">
        <f t="shared" si="34"/>
        <v>Ar priemonė prisideda prie 6 konkretaus BŽŪP tikslo? (tikslas nurodytas 5 lape)</v>
      </c>
      <c r="C1399" s="672" t="str">
        <f>'10'!V14</f>
        <v>Ne</v>
      </c>
    </row>
    <row r="1400" spans="1:3" ht="28.8" x14ac:dyDescent="0.3">
      <c r="A1400" s="2" t="s">
        <v>196</v>
      </c>
      <c r="B1400" s="673" t="str">
        <f t="shared" si="34"/>
        <v>Ar priemonė prisideda prie 9 konkretaus BŽŪP tikslo? (tikslas nurodytas 5 lape)</v>
      </c>
      <c r="C1400" s="672" t="str">
        <f>'10'!V15</f>
        <v>Ne</v>
      </c>
    </row>
    <row r="1401" spans="1:3" x14ac:dyDescent="0.3">
      <c r="A1401" s="2" t="s">
        <v>94</v>
      </c>
      <c r="B1401" s="675" t="str">
        <f t="shared" si="34"/>
        <v>A dalis. Priemonės intervencijos logika:</v>
      </c>
      <c r="C1401" s="676"/>
    </row>
    <row r="1402" spans="1:3" ht="43.2" x14ac:dyDescent="0.3">
      <c r="A1402" s="2" t="s">
        <v>197</v>
      </c>
      <c r="B1402" s="673" t="str">
        <f t="shared" si="34"/>
        <v>Priemonės tikslas, ryšys su pagrindiniu BŽŪP tikslu ir VVG teritorijos poreikiais (problemomis ir (arba) potencialu), ryšys su VPS tema (jei taikoma)</v>
      </c>
      <c r="C1402" s="677">
        <f>'10'!V17</f>
        <v>0</v>
      </c>
    </row>
    <row r="1403" spans="1:3" x14ac:dyDescent="0.3">
      <c r="A1403" s="2" t="s">
        <v>198</v>
      </c>
      <c r="B1403" s="671" t="str">
        <f t="shared" si="34"/>
        <v>Pokytis, kurio siekiama VPS priemone</v>
      </c>
      <c r="C1403" s="677">
        <f>'10'!V18</f>
        <v>0</v>
      </c>
    </row>
    <row r="1404" spans="1:3" ht="28.8" x14ac:dyDescent="0.3">
      <c r="A1404" s="2" t="s">
        <v>199</v>
      </c>
      <c r="B1404" s="509" t="str">
        <f t="shared" si="34"/>
        <v>Kaip priemonė prisidės prie horizontalaus tikslo d įgyvendinimo? (pildoma, jei taikoma)</v>
      </c>
      <c r="C1404" s="677">
        <f>'10'!V19</f>
        <v>0</v>
      </c>
    </row>
    <row r="1405" spans="1:3" ht="28.8" x14ac:dyDescent="0.3">
      <c r="A1405" s="2" t="s">
        <v>200</v>
      </c>
      <c r="B1405" s="509" t="str">
        <f t="shared" si="34"/>
        <v>Kaip priemonė prisidės prie horizontalaus tikslo e įgyvendinimo? (pildoma, jei taikoma)</v>
      </c>
      <c r="C1405" s="677">
        <f>'10'!V20</f>
        <v>0</v>
      </c>
    </row>
    <row r="1406" spans="1:3" ht="28.8" x14ac:dyDescent="0.3">
      <c r="A1406" s="2" t="s">
        <v>201</v>
      </c>
      <c r="B1406" s="509" t="str">
        <f t="shared" si="34"/>
        <v>Kaip priemonė prisidės prie horizontalaus tikslo f įgyvendinimo? (pildoma, jei taikoma)</v>
      </c>
      <c r="C1406" s="677">
        <f>'10'!V21</f>
        <v>0</v>
      </c>
    </row>
    <row r="1407" spans="1:3" ht="28.8" x14ac:dyDescent="0.3">
      <c r="A1407" s="2" t="s">
        <v>202</v>
      </c>
      <c r="B1407" s="509" t="str">
        <f t="shared" si="34"/>
        <v>Kaip priemonė prisidės prie horizontalaus tikslo i įgyvendinimo? (pildoma, jei taikoma)</v>
      </c>
      <c r="C1407" s="677">
        <f>'10'!V22</f>
        <v>0</v>
      </c>
    </row>
    <row r="1408" spans="1:3" ht="28.8" x14ac:dyDescent="0.3">
      <c r="A1408" s="2" t="s">
        <v>203</v>
      </c>
      <c r="B1408" s="675" t="str">
        <f t="shared" si="34"/>
        <v>B dalis. Pareiškėjų ir projektų tinkamumo sąlygos, projektų atrankos principai:</v>
      </c>
      <c r="C1408" s="676"/>
    </row>
    <row r="1409" spans="1:3" x14ac:dyDescent="0.3">
      <c r="A1409" s="2" t="s">
        <v>204</v>
      </c>
      <c r="B1409" s="509" t="str">
        <f t="shared" si="34"/>
        <v>Pagal priemonę remiamos veiklos</v>
      </c>
      <c r="C1409" s="677">
        <f>'10'!V24</f>
        <v>0</v>
      </c>
    </row>
    <row r="1410" spans="1:3" ht="28.8" x14ac:dyDescent="0.3">
      <c r="A1410" s="2" t="s">
        <v>205</v>
      </c>
      <c r="B1410" s="671" t="str">
        <f t="shared" si="34"/>
        <v>Tinkami pareiškėjai ir partneriai (jei taikomas reikalavimas projektus įgyvendinti su partneriais)</v>
      </c>
      <c r="C1410" s="677">
        <f>'10'!V25</f>
        <v>0</v>
      </c>
    </row>
    <row r="1411" spans="1:3" ht="28.8" x14ac:dyDescent="0.3">
      <c r="A1411" s="2" t="s">
        <v>206</v>
      </c>
      <c r="B1411" s="671" t="str">
        <f t="shared" si="34"/>
        <v>Priemonės tikslinė grupė (pildoma, jei nesutampa su tinkamais pareiškėjais ir (arba) partneriais)</v>
      </c>
      <c r="C1411" s="677">
        <f>'10'!V26</f>
        <v>0</v>
      </c>
    </row>
    <row r="1412" spans="1:3" x14ac:dyDescent="0.3">
      <c r="A1412" s="2" t="s">
        <v>725</v>
      </c>
      <c r="B1412" s="509" t="str">
        <f t="shared" si="34"/>
        <v>Tinkamumo sąlygos pareiškėjams ir projektams</v>
      </c>
      <c r="C1412" s="677">
        <f>'10'!V27</f>
        <v>0</v>
      </c>
    </row>
    <row r="1413" spans="1:3" x14ac:dyDescent="0.3">
      <c r="A1413" s="2" t="s">
        <v>726</v>
      </c>
      <c r="B1413" s="673" t="str">
        <f t="shared" si="34"/>
        <v>Projektų atrankos principai</v>
      </c>
      <c r="C1413" s="677">
        <f>'10'!V28</f>
        <v>0</v>
      </c>
    </row>
    <row r="1414" spans="1:3" x14ac:dyDescent="0.3">
      <c r="A1414" s="2" t="s">
        <v>727</v>
      </c>
      <c r="B1414" s="509" t="str">
        <f t="shared" si="34"/>
        <v>Planuojamų kvietimų teikti paraiškas skaičius</v>
      </c>
      <c r="C1414" s="670">
        <f>'10'!V29</f>
        <v>0</v>
      </c>
    </row>
    <row r="1415" spans="1:3" x14ac:dyDescent="0.3">
      <c r="A1415" s="2" t="s">
        <v>728</v>
      </c>
      <c r="B1415" s="651" t="str">
        <f t="shared" si="34"/>
        <v>C dalis. Paramos dydžiai:</v>
      </c>
      <c r="C1415" s="676"/>
    </row>
    <row r="1416" spans="1:3" x14ac:dyDescent="0.3">
      <c r="A1416" s="2" t="s">
        <v>729</v>
      </c>
      <c r="B1416" s="509" t="str">
        <f t="shared" si="34"/>
        <v>Didžiausia paramos suma vietos projektui, Eur</v>
      </c>
      <c r="C1416" s="677">
        <f>'10'!V31</f>
        <v>0</v>
      </c>
    </row>
    <row r="1417" spans="1:3" x14ac:dyDescent="0.3">
      <c r="A1417" s="2" t="s">
        <v>730</v>
      </c>
      <c r="B1417" s="509" t="str">
        <f t="shared" si="34"/>
        <v xml:space="preserve">Paramos lyginamoji dalis, proc. </v>
      </c>
      <c r="C1417" s="677">
        <f>'10'!V32</f>
        <v>0</v>
      </c>
    </row>
    <row r="1418" spans="1:3" x14ac:dyDescent="0.3">
      <c r="A1418" s="2" t="s">
        <v>731</v>
      </c>
      <c r="B1418" s="509" t="str">
        <f t="shared" si="34"/>
        <v>Planuojama paramos suma priemonei, Eur</v>
      </c>
      <c r="C1418" s="678">
        <f>'10'!V33</f>
        <v>0</v>
      </c>
    </row>
    <row r="1419" spans="1:3" x14ac:dyDescent="0.3">
      <c r="A1419" s="2" t="s">
        <v>732</v>
      </c>
      <c r="B1419" s="509" t="str">
        <f t="shared" si="34"/>
        <v>Planuojama paremti projektų (rodiklis L700)</v>
      </c>
      <c r="C1419" s="679">
        <f>'10'!V34</f>
        <v>0</v>
      </c>
    </row>
    <row r="1420" spans="1:3" x14ac:dyDescent="0.3">
      <c r="A1420" s="2" t="s">
        <v>733</v>
      </c>
      <c r="B1420" s="509" t="str">
        <f t="shared" si="34"/>
        <v>Paaiškinimas, kaip nustatyta rodiklio L700 reikšmė</v>
      </c>
      <c r="C1420" s="677">
        <f>'10'!V35</f>
        <v>0</v>
      </c>
    </row>
    <row r="1421" spans="1:3" ht="28.8" x14ac:dyDescent="0.3">
      <c r="A1421" s="2" t="s">
        <v>734</v>
      </c>
      <c r="B1421" s="651" t="str">
        <f t="shared" si="34"/>
        <v>D dalis. Priemonės indėlis į ES ir nacionalinių horizontaliųjų principų įgyvendinimą:</v>
      </c>
      <c r="C1421" s="676"/>
    </row>
    <row r="1422" spans="1:3" x14ac:dyDescent="0.3">
      <c r="A1422" s="2" t="s">
        <v>735</v>
      </c>
      <c r="B1422" s="680" t="str">
        <f t="shared" si="34"/>
        <v>Subregioninės vietovės principas:</v>
      </c>
      <c r="C1422" s="676"/>
    </row>
    <row r="1423" spans="1:3" ht="28.8" x14ac:dyDescent="0.3">
      <c r="A1423" s="2" t="s">
        <v>736</v>
      </c>
      <c r="B1423" s="509" t="str">
        <f t="shared" si="34"/>
        <v>Ar siekiama, kad pagal priemonę finansuojami projektai apimtų visas VVG teritorijos seniūnijas?</v>
      </c>
      <c r="C1423" s="672" t="str">
        <f>'10'!V38</f>
        <v>Ne</v>
      </c>
    </row>
    <row r="1424" spans="1:3" x14ac:dyDescent="0.3">
      <c r="A1424" s="2" t="s">
        <v>737</v>
      </c>
      <c r="B1424" s="509" t="str">
        <f t="shared" si="34"/>
        <v>Pasirinkimo pagrindimas</v>
      </c>
      <c r="C1424" s="677">
        <f>'10'!V39</f>
        <v>0</v>
      </c>
    </row>
    <row r="1425" spans="1:3" x14ac:dyDescent="0.3">
      <c r="A1425" s="2" t="s">
        <v>738</v>
      </c>
      <c r="B1425" s="680" t="str">
        <f t="shared" si="34"/>
        <v>Partnerystės principas:</v>
      </c>
      <c r="C1425" s="676"/>
    </row>
    <row r="1426" spans="1:3" ht="28.8" x14ac:dyDescent="0.3">
      <c r="A1426" s="2" t="s">
        <v>739</v>
      </c>
      <c r="B1426" s="509" t="str">
        <f t="shared" si="34"/>
        <v>Ar siekiama, kad pagal priemonę finansuojami projektai būtų vykdomi su partneriais?</v>
      </c>
      <c r="C1426" s="672" t="str">
        <f>'10'!V41</f>
        <v>Ne</v>
      </c>
    </row>
    <row r="1427" spans="1:3" x14ac:dyDescent="0.3">
      <c r="A1427" s="2" t="s">
        <v>740</v>
      </c>
      <c r="B1427" s="509" t="str">
        <f t="shared" si="34"/>
        <v>Pasirinkimo pagrindimas</v>
      </c>
      <c r="C1427" s="677">
        <f>'10'!V42</f>
        <v>0</v>
      </c>
    </row>
    <row r="1428" spans="1:3" x14ac:dyDescent="0.3">
      <c r="A1428" s="2" t="s">
        <v>741</v>
      </c>
      <c r="B1428" s="680" t="str">
        <f t="shared" si="34"/>
        <v>Inovacijų principas:</v>
      </c>
      <c r="C1428" s="676"/>
    </row>
    <row r="1429" spans="1:3" ht="28.8" x14ac:dyDescent="0.3">
      <c r="A1429" s="2" t="s">
        <v>742</v>
      </c>
      <c r="B1429" s="509" t="str">
        <f t="shared" si="34"/>
        <v>Ar siekiama, kad pagal priemonę finansuojami projektai būtų skirti inovacijoms vietos lygiu diegti?</v>
      </c>
      <c r="C1429" s="672" t="str">
        <f>'10'!V44</f>
        <v>Ne</v>
      </c>
    </row>
    <row r="1430" spans="1:3" x14ac:dyDescent="0.3">
      <c r="A1430" s="2" t="s">
        <v>743</v>
      </c>
      <c r="B1430" s="509" t="str">
        <f t="shared" si="34"/>
        <v>Pasirinkimo pagrindimas</v>
      </c>
      <c r="C1430" s="677">
        <f>'10'!V45</f>
        <v>0</v>
      </c>
    </row>
    <row r="1431" spans="1:3" ht="28.8" x14ac:dyDescent="0.3">
      <c r="A1431" s="2" t="s">
        <v>744</v>
      </c>
      <c r="B1431" s="509" t="str">
        <f t="shared" si="34"/>
        <v>Planuojama paremti projektų, skirtų inovacijoms vietos lygiu diegti (rodiklis L710)</v>
      </c>
      <c r="C1431" s="679">
        <f>'10'!V46</f>
        <v>0</v>
      </c>
    </row>
    <row r="1432" spans="1:3" x14ac:dyDescent="0.3">
      <c r="A1432" s="2" t="s">
        <v>745</v>
      </c>
      <c r="B1432" s="680" t="str">
        <f t="shared" si="34"/>
        <v>Lyčių lygybė ir nediskriminavimas:</v>
      </c>
      <c r="C1432" s="676"/>
    </row>
    <row r="1433" spans="1:3" ht="28.8" x14ac:dyDescent="0.3">
      <c r="A1433" s="2" t="s">
        <v>746</v>
      </c>
      <c r="B1433" s="509" t="str">
        <f t="shared" si="34"/>
        <v>Ar pagal priemonę finansuojami projektai, skirti lyčių lygybei ir nediskriminavimui?</v>
      </c>
      <c r="C1433" s="672" t="str">
        <f>'10'!V48</f>
        <v>Ne</v>
      </c>
    </row>
    <row r="1434" spans="1:3" x14ac:dyDescent="0.3">
      <c r="A1434" s="2" t="s">
        <v>747</v>
      </c>
      <c r="B1434" s="509" t="str">
        <f t="shared" si="34"/>
        <v>Pasirinkimo pagrindimas (jei taip, kaip bus užtikrinta)</v>
      </c>
      <c r="C1434" s="677">
        <f>'10'!V49</f>
        <v>0</v>
      </c>
    </row>
    <row r="1435" spans="1:3" x14ac:dyDescent="0.3">
      <c r="A1435" s="2" t="s">
        <v>748</v>
      </c>
      <c r="B1435" s="680" t="str">
        <f t="shared" si="34"/>
        <v>Jaunimas:</v>
      </c>
      <c r="C1435" s="676"/>
    </row>
    <row r="1436" spans="1:3" x14ac:dyDescent="0.3">
      <c r="A1436" s="2" t="s">
        <v>749</v>
      </c>
      <c r="B1436" s="509" t="str">
        <f t="shared" si="34"/>
        <v>Ar pagal priemonę finansuojami projektai, skirti jaunimui?</v>
      </c>
      <c r="C1436" s="672" t="str">
        <f>'10'!V51</f>
        <v>Ne</v>
      </c>
    </row>
    <row r="1437" spans="1:3" x14ac:dyDescent="0.3">
      <c r="A1437" s="2" t="s">
        <v>750</v>
      </c>
      <c r="B1437" s="509" t="str">
        <f t="shared" si="34"/>
        <v>Pasirinkimo pagrindimas (jei taip, kaip bus užtikrinta)</v>
      </c>
      <c r="C1437" s="677">
        <f>'10'!V52</f>
        <v>0</v>
      </c>
    </row>
    <row r="1438" spans="1:3" x14ac:dyDescent="0.3">
      <c r="A1438" s="2" t="s">
        <v>751</v>
      </c>
      <c r="B1438" s="675" t="str">
        <f t="shared" si="34"/>
        <v>E dalis. Priemonės rezultato rodikliai:</v>
      </c>
      <c r="C1438" s="676"/>
    </row>
    <row r="1439" spans="1:3" x14ac:dyDescent="0.3">
      <c r="A1439" s="2" t="s">
        <v>752</v>
      </c>
      <c r="B1439" s="680" t="str">
        <f t="shared" si="34"/>
        <v>SP rezultato rodiklių taikymas priemonei:</v>
      </c>
      <c r="C1439" s="676"/>
    </row>
    <row r="1440" spans="1:3" x14ac:dyDescent="0.3">
      <c r="A1440" s="2" t="s">
        <v>753</v>
      </c>
      <c r="B1440" s="681" t="str">
        <f t="shared" si="34"/>
        <v>R.3</v>
      </c>
      <c r="C1440" s="687" t="str">
        <f>'10'!V55</f>
        <v>Ne</v>
      </c>
    </row>
    <row r="1441" spans="1:3" x14ac:dyDescent="0.3">
      <c r="A1441" s="2" t="s">
        <v>754</v>
      </c>
      <c r="B1441" s="681" t="str">
        <f t="shared" si="34"/>
        <v>R.37</v>
      </c>
      <c r="C1441" s="687" t="str">
        <f>'10'!V56</f>
        <v>Ne</v>
      </c>
    </row>
    <row r="1442" spans="1:3" x14ac:dyDescent="0.3">
      <c r="A1442" s="2" t="s">
        <v>755</v>
      </c>
      <c r="B1442" s="681" t="str">
        <f t="shared" si="34"/>
        <v>R.39</v>
      </c>
      <c r="C1442" s="687" t="str">
        <f>'10'!V57</f>
        <v>Ne</v>
      </c>
    </row>
    <row r="1443" spans="1:3" x14ac:dyDescent="0.3">
      <c r="A1443" s="2" t="s">
        <v>756</v>
      </c>
      <c r="B1443" s="681" t="str">
        <f t="shared" si="34"/>
        <v>R.41</v>
      </c>
      <c r="C1443" s="687" t="str">
        <f>'10'!V58</f>
        <v>Ne</v>
      </c>
    </row>
    <row r="1444" spans="1:3" x14ac:dyDescent="0.3">
      <c r="A1444" s="2" t="s">
        <v>757</v>
      </c>
      <c r="B1444" s="681" t="str">
        <f t="shared" si="34"/>
        <v>R.42</v>
      </c>
      <c r="C1444" s="687" t="str">
        <f>'10'!V59</f>
        <v>Ne</v>
      </c>
    </row>
    <row r="1445" spans="1:3" x14ac:dyDescent="0.3">
      <c r="A1445" s="2" t="s">
        <v>758</v>
      </c>
      <c r="B1445" s="680" t="str">
        <f t="shared" si="34"/>
        <v>VPS rodiklių taikymas priemonei:</v>
      </c>
      <c r="C1445" s="688"/>
    </row>
    <row r="1446" spans="1:3" x14ac:dyDescent="0.3">
      <c r="A1446" s="2" t="s">
        <v>759</v>
      </c>
      <c r="B1446" s="681" t="str">
        <f t="shared" si="34"/>
        <v>KAZL-R.1</v>
      </c>
      <c r="C1446" s="687" t="str">
        <f>'10'!V61</f>
        <v>Ne</v>
      </c>
    </row>
    <row r="1447" spans="1:3" x14ac:dyDescent="0.3">
      <c r="A1447" s="2" t="s">
        <v>760</v>
      </c>
      <c r="B1447" s="681" t="str">
        <f t="shared" si="34"/>
        <v>KAZL-R.2</v>
      </c>
      <c r="C1447" s="687" t="str">
        <f>'10'!V62</f>
        <v>Ne</v>
      </c>
    </row>
    <row r="1448" spans="1:3" x14ac:dyDescent="0.3">
      <c r="A1448" s="2" t="s">
        <v>761</v>
      </c>
      <c r="B1448" s="681" t="str">
        <f t="shared" si="34"/>
        <v>KAZL-R.3</v>
      </c>
      <c r="C1448" s="687" t="str">
        <f>'10'!V63</f>
        <v>Ne</v>
      </c>
    </row>
    <row r="1449" spans="1:3" x14ac:dyDescent="0.3">
      <c r="A1449" s="2" t="s">
        <v>762</v>
      </c>
      <c r="B1449" s="681" t="str">
        <f t="shared" si="34"/>
        <v>KAZL-P.4</v>
      </c>
      <c r="C1449" s="687" t="str">
        <f>'10'!V64</f>
        <v>Ne</v>
      </c>
    </row>
    <row r="1450" spans="1:3" x14ac:dyDescent="0.3">
      <c r="A1450" s="2" t="s">
        <v>763</v>
      </c>
      <c r="B1450" s="681" t="str">
        <f t="shared" si="34"/>
        <v>KAZL-P.5</v>
      </c>
      <c r="C1450" s="687" t="str">
        <f>'10'!V65</f>
        <v>Ne</v>
      </c>
    </row>
    <row r="1451" spans="1:3" x14ac:dyDescent="0.3">
      <c r="A1451" s="2" t="s">
        <v>764</v>
      </c>
      <c r="B1451" s="681" t="str">
        <f t="shared" si="34"/>
        <v>KAZL-P.6</v>
      </c>
      <c r="C1451" s="687" t="str">
        <f>'10'!V66</f>
        <v>Ne</v>
      </c>
    </row>
    <row r="1452" spans="1:3" x14ac:dyDescent="0.3">
      <c r="A1452" s="2" t="s">
        <v>765</v>
      </c>
      <c r="B1452" s="681" t="str">
        <f t="shared" si="34"/>
        <v>KAZL-P.7</v>
      </c>
      <c r="C1452" s="687" t="str">
        <f>'10'!V67</f>
        <v>Ne</v>
      </c>
    </row>
    <row r="1453" spans="1:3" x14ac:dyDescent="0.3">
      <c r="A1453" s="2" t="s">
        <v>766</v>
      </c>
      <c r="B1453" s="681" t="str">
        <f t="shared" si="34"/>
        <v>KAZL-P.8</v>
      </c>
      <c r="C1453" s="687" t="str">
        <f>'10'!V68</f>
        <v>Ne</v>
      </c>
    </row>
    <row r="1454" spans="1:3" x14ac:dyDescent="0.3">
      <c r="A1454" s="2" t="s">
        <v>767</v>
      </c>
      <c r="B1454" s="681" t="str">
        <f t="shared" si="34"/>
        <v>KAZL-P.9</v>
      </c>
      <c r="C1454" s="687" t="str">
        <f>'10'!V69</f>
        <v>Ne</v>
      </c>
    </row>
    <row r="1455" spans="1:3" x14ac:dyDescent="0.3">
      <c r="A1455" s="2" t="s">
        <v>768</v>
      </c>
      <c r="B1455" s="683" t="str">
        <f t="shared" si="34"/>
        <v>KAZL-P.10</v>
      </c>
      <c r="C1455" s="689" t="str">
        <f>'10'!V70</f>
        <v>Ne</v>
      </c>
    </row>
    <row r="1456" spans="1:3" x14ac:dyDescent="0.3">
      <c r="A1456" s="2" t="s">
        <v>769</v>
      </c>
      <c r="B1456" s="675" t="str">
        <f t="shared" si="34"/>
        <v>F dalis. Pagal priemonę remiamų projektų pobūdis:</v>
      </c>
      <c r="C1456" s="676"/>
    </row>
    <row r="1457" spans="1:3" x14ac:dyDescent="0.3">
      <c r="A1457" s="2" t="s">
        <v>770</v>
      </c>
      <c r="B1457" s="671" t="str">
        <f t="shared" ref="B1457:B1466" si="35">B1380</f>
        <v>Remiami pelno projektai</v>
      </c>
      <c r="C1457" s="672" t="str">
        <f>'10'!V72</f>
        <v>Ne</v>
      </c>
    </row>
    <row r="1458" spans="1:3" ht="57.6" x14ac:dyDescent="0.3">
      <c r="A1458" s="2" t="s">
        <v>771</v>
      </c>
      <c r="B1458" s="673" t="str">
        <f t="shared" si="35"/>
        <v>Remiami projektai, susiję su žinių perdavimu, įskaitant konsultacijas, mokymą ir keitimąsi žiniomis apie tvarią, ekonominę, socialinę, aplinką ir klimatą tausojančią veiklą (aktualu rodikliui L801)</v>
      </c>
      <c r="C1458" s="672" t="str">
        <f>'10'!V73</f>
        <v>Ne</v>
      </c>
    </row>
    <row r="1459" spans="1:3" ht="57.6" x14ac:dyDescent="0.3">
      <c r="A1459" s="2" t="s">
        <v>772</v>
      </c>
      <c r="B1459" s="673" t="str">
        <f t="shared" si="35"/>
        <v>Remiami projektai, susiję su gamintojų organizacijomis, vietinėmis rinkomis, trumpomis tiekimo grandinėmis ir kokybės schemomis, įskaitant paramą investicijoms, rinkodaros veiklą ir kt. (aktualu rodikliui L802)</v>
      </c>
      <c r="C1459" s="672" t="str">
        <f>'10'!V74</f>
        <v>Ne</v>
      </c>
    </row>
    <row r="1460" spans="1:3" ht="43.2" x14ac:dyDescent="0.3">
      <c r="A1460" s="2" t="s">
        <v>773</v>
      </c>
      <c r="B1460" s="673" t="str">
        <f t="shared" si="35"/>
        <v>Remiami projektai, susiję su atsinaujinančios energijos gamybos pajėgumais, įskaitant biologinę (aktualu rodikliui L803)</v>
      </c>
      <c r="C1460" s="672" t="str">
        <f>'10'!V75</f>
        <v>Ne</v>
      </c>
    </row>
    <row r="1461" spans="1:3" ht="43.2" x14ac:dyDescent="0.3">
      <c r="A1461" s="2" t="s">
        <v>774</v>
      </c>
      <c r="B1461" s="673" t="str">
        <f t="shared" si="35"/>
        <v>Remiami projektai, prisidedantys prie aplinkos tvarumo, klimato kaitos švelninimo bei prisitaikymo prie jos tikslų įgyvendinimo kaimo vietovėse (aktualu rodikliui L804)</v>
      </c>
      <c r="C1461" s="672" t="str">
        <f>'10'!V76</f>
        <v>Ne</v>
      </c>
    </row>
    <row r="1462" spans="1:3" ht="28.8" x14ac:dyDescent="0.3">
      <c r="A1462" s="2" t="s">
        <v>775</v>
      </c>
      <c r="B1462" s="673" t="str">
        <f t="shared" si="35"/>
        <v>Remiami projektai, kurie kuria darbo vietas (aktualu rodikliui L805)</v>
      </c>
      <c r="C1462" s="672" t="str">
        <f>'10'!V77</f>
        <v>Ne</v>
      </c>
    </row>
    <row r="1463" spans="1:3" ht="28.8" x14ac:dyDescent="0.3">
      <c r="A1463" s="2" t="s">
        <v>776</v>
      </c>
      <c r="B1463" s="673" t="str">
        <f t="shared" si="35"/>
        <v>Remiami kaimo verslų, įskaitant bioekonomiką, projektai (aktualu rodikliui L 806)</v>
      </c>
      <c r="C1463" s="672" t="str">
        <f>'10'!V78</f>
        <v>Ne</v>
      </c>
    </row>
    <row r="1464" spans="1:3" ht="28.8" x14ac:dyDescent="0.3">
      <c r="A1464" s="2" t="s">
        <v>777</v>
      </c>
      <c r="B1464" s="673" t="str">
        <f t="shared" si="35"/>
        <v>Remiami projektai, susiję su sumanių kaimų strategijomis (aktualu rodikliui L807)</v>
      </c>
      <c r="C1464" s="672" t="str">
        <f>'10'!V79</f>
        <v>Ne</v>
      </c>
    </row>
    <row r="1465" spans="1:3" ht="28.8" x14ac:dyDescent="0.3">
      <c r="A1465" s="2" t="s">
        <v>778</v>
      </c>
      <c r="B1465" s="673" t="str">
        <f t="shared" si="35"/>
        <v>Remiami projektai, gerinantys paslaugų prieinamumą ir infrastruktūrą (aktualu rodikliui L808)</v>
      </c>
      <c r="C1465" s="672" t="str">
        <f>'10'!V80</f>
        <v>Ne</v>
      </c>
    </row>
    <row r="1466" spans="1:3" ht="28.8" x14ac:dyDescent="0.3">
      <c r="A1466" s="2" t="s">
        <v>779</v>
      </c>
      <c r="B1466" s="673" t="str">
        <f t="shared" si="35"/>
        <v>Remiami socialinės įtraukties projektai (aktualu rodikliui L809)</v>
      </c>
      <c r="C1466" s="672" t="str">
        <f>'10'!V81</f>
        <v>Ne</v>
      </c>
    </row>
    <row r="1467" spans="1:3" x14ac:dyDescent="0.3">
      <c r="B1467" s="649"/>
      <c r="C1467" s="685"/>
    </row>
    <row r="1468" spans="1:3" x14ac:dyDescent="0.3">
      <c r="A1468" s="1"/>
      <c r="B1468" s="362"/>
      <c r="C1468" s="686" t="str">
        <f>'10'!W6</f>
        <v>20 priemonė</v>
      </c>
    </row>
    <row r="1469" spans="1:3" x14ac:dyDescent="0.3">
      <c r="A1469" s="2" t="s">
        <v>188</v>
      </c>
      <c r="B1469" s="509" t="str">
        <f>B1392</f>
        <v>Priemonės pavadinimas</v>
      </c>
      <c r="C1469" s="670">
        <f>'10'!W7</f>
        <v>0</v>
      </c>
    </row>
    <row r="1470" spans="1:3" x14ac:dyDescent="0.3">
      <c r="A1470" s="2" t="s">
        <v>189</v>
      </c>
      <c r="B1470" s="671" t="str">
        <f t="shared" ref="B1470:B1533" si="36">B1393</f>
        <v>Priemonės rūšis</v>
      </c>
      <c r="C1470" s="670">
        <f>'10'!W8</f>
        <v>0</v>
      </c>
    </row>
    <row r="1471" spans="1:3" x14ac:dyDescent="0.3">
      <c r="A1471" s="2" t="s">
        <v>190</v>
      </c>
      <c r="B1471" s="671" t="str">
        <f t="shared" si="36"/>
        <v>VVG teritorijos poreikių, kuriuos tenkina priemonė, skaičius</v>
      </c>
      <c r="C1471" s="670">
        <f>'10'!W9</f>
        <v>0</v>
      </c>
    </row>
    <row r="1472" spans="1:3" x14ac:dyDescent="0.3">
      <c r="A1472" s="2" t="s">
        <v>191</v>
      </c>
      <c r="B1472" s="671" t="str">
        <f t="shared" si="36"/>
        <v>BŽŪP tikslų, kuriuos įgyvendina priemonė, skaičius</v>
      </c>
      <c r="C1472" s="670">
        <f>'10'!W10</f>
        <v>0</v>
      </c>
    </row>
    <row r="1473" spans="1:3" x14ac:dyDescent="0.3">
      <c r="A1473" s="2" t="s">
        <v>192</v>
      </c>
      <c r="B1473" s="671" t="str">
        <f t="shared" si="36"/>
        <v>Pagrindinis BŽŪP tikslas, kurį įgyvendina VPS priemonė</v>
      </c>
      <c r="C1473" s="672" t="str">
        <f>'10'!W11</f>
        <v>Pasirinkite</v>
      </c>
    </row>
    <row r="1474" spans="1:3" ht="28.8" x14ac:dyDescent="0.3">
      <c r="A1474" s="2" t="s">
        <v>193</v>
      </c>
      <c r="B1474" s="673" t="str">
        <f t="shared" si="36"/>
        <v>Ar priemonė prisideda prie 4 konkretaus BŽŪP tikslo? (tikslas nurodytas 5 lape)</v>
      </c>
      <c r="C1474" s="672" t="str">
        <f>'10'!W12</f>
        <v>Ne</v>
      </c>
    </row>
    <row r="1475" spans="1:3" ht="28.8" x14ac:dyDescent="0.3">
      <c r="A1475" s="2" t="s">
        <v>194</v>
      </c>
      <c r="B1475" s="673" t="str">
        <f t="shared" si="36"/>
        <v>Ar priemonė prisideda prie 5 konkretaus BŽŪP tikslo? (tikslas nurodytas 5 lape)</v>
      </c>
      <c r="C1475" s="672" t="str">
        <f>'10'!W13</f>
        <v>Ne</v>
      </c>
    </row>
    <row r="1476" spans="1:3" ht="28.8" x14ac:dyDescent="0.3">
      <c r="A1476" s="2" t="s">
        <v>195</v>
      </c>
      <c r="B1476" s="673" t="str">
        <f t="shared" si="36"/>
        <v>Ar priemonė prisideda prie 6 konkretaus BŽŪP tikslo? (tikslas nurodytas 5 lape)</v>
      </c>
      <c r="C1476" s="672" t="str">
        <f>'10'!W14</f>
        <v>Ne</v>
      </c>
    </row>
    <row r="1477" spans="1:3" ht="28.8" x14ac:dyDescent="0.3">
      <c r="A1477" s="2" t="s">
        <v>196</v>
      </c>
      <c r="B1477" s="673" t="str">
        <f t="shared" si="36"/>
        <v>Ar priemonė prisideda prie 9 konkretaus BŽŪP tikslo? (tikslas nurodytas 5 lape)</v>
      </c>
      <c r="C1477" s="672" t="str">
        <f>'10'!W15</f>
        <v>Ne</v>
      </c>
    </row>
    <row r="1478" spans="1:3" x14ac:dyDescent="0.3">
      <c r="A1478" s="2" t="s">
        <v>94</v>
      </c>
      <c r="B1478" s="675" t="str">
        <f t="shared" si="36"/>
        <v>A dalis. Priemonės intervencijos logika:</v>
      </c>
      <c r="C1478" s="676"/>
    </row>
    <row r="1479" spans="1:3" ht="43.2" x14ac:dyDescent="0.3">
      <c r="A1479" s="2" t="s">
        <v>197</v>
      </c>
      <c r="B1479" s="673" t="str">
        <f t="shared" si="36"/>
        <v>Priemonės tikslas, ryšys su pagrindiniu BŽŪP tikslu ir VVG teritorijos poreikiais (problemomis ir (arba) potencialu), ryšys su VPS tema (jei taikoma)</v>
      </c>
      <c r="C1479" s="677">
        <f>'10'!W17</f>
        <v>0</v>
      </c>
    </row>
    <row r="1480" spans="1:3" x14ac:dyDescent="0.3">
      <c r="A1480" s="2" t="s">
        <v>198</v>
      </c>
      <c r="B1480" s="671" t="str">
        <f t="shared" si="36"/>
        <v>Pokytis, kurio siekiama VPS priemone</v>
      </c>
      <c r="C1480" s="677">
        <f>'10'!W18</f>
        <v>0</v>
      </c>
    </row>
    <row r="1481" spans="1:3" ht="28.8" x14ac:dyDescent="0.3">
      <c r="A1481" s="2" t="s">
        <v>199</v>
      </c>
      <c r="B1481" s="509" t="str">
        <f t="shared" si="36"/>
        <v>Kaip priemonė prisidės prie horizontalaus tikslo d įgyvendinimo? (pildoma, jei taikoma)</v>
      </c>
      <c r="C1481" s="677">
        <f>'10'!W19</f>
        <v>0</v>
      </c>
    </row>
    <row r="1482" spans="1:3" ht="28.8" x14ac:dyDescent="0.3">
      <c r="A1482" s="2" t="s">
        <v>200</v>
      </c>
      <c r="B1482" s="509" t="str">
        <f t="shared" si="36"/>
        <v>Kaip priemonė prisidės prie horizontalaus tikslo e įgyvendinimo? (pildoma, jei taikoma)</v>
      </c>
      <c r="C1482" s="677">
        <f>'10'!W20</f>
        <v>0</v>
      </c>
    </row>
    <row r="1483" spans="1:3" ht="28.8" x14ac:dyDescent="0.3">
      <c r="A1483" s="2" t="s">
        <v>201</v>
      </c>
      <c r="B1483" s="509" t="str">
        <f t="shared" si="36"/>
        <v>Kaip priemonė prisidės prie horizontalaus tikslo f įgyvendinimo? (pildoma, jei taikoma)</v>
      </c>
      <c r="C1483" s="677">
        <f>'10'!W21</f>
        <v>0</v>
      </c>
    </row>
    <row r="1484" spans="1:3" ht="28.8" x14ac:dyDescent="0.3">
      <c r="A1484" s="2" t="s">
        <v>202</v>
      </c>
      <c r="B1484" s="509" t="str">
        <f t="shared" si="36"/>
        <v>Kaip priemonė prisidės prie horizontalaus tikslo i įgyvendinimo? (pildoma, jei taikoma)</v>
      </c>
      <c r="C1484" s="677">
        <f>'10'!W22</f>
        <v>0</v>
      </c>
    </row>
    <row r="1485" spans="1:3" ht="28.8" x14ac:dyDescent="0.3">
      <c r="A1485" s="2" t="s">
        <v>203</v>
      </c>
      <c r="B1485" s="675" t="str">
        <f t="shared" si="36"/>
        <v>B dalis. Pareiškėjų ir projektų tinkamumo sąlygos, projektų atrankos principai:</v>
      </c>
      <c r="C1485" s="676"/>
    </row>
    <row r="1486" spans="1:3" x14ac:dyDescent="0.3">
      <c r="A1486" s="2" t="s">
        <v>204</v>
      </c>
      <c r="B1486" s="509" t="str">
        <f t="shared" si="36"/>
        <v>Pagal priemonę remiamos veiklos</v>
      </c>
      <c r="C1486" s="677">
        <f>'10'!W24</f>
        <v>0</v>
      </c>
    </row>
    <row r="1487" spans="1:3" ht="28.8" x14ac:dyDescent="0.3">
      <c r="A1487" s="2" t="s">
        <v>205</v>
      </c>
      <c r="B1487" s="671" t="str">
        <f t="shared" si="36"/>
        <v>Tinkami pareiškėjai ir partneriai (jei taikomas reikalavimas projektus įgyvendinti su partneriais)</v>
      </c>
      <c r="C1487" s="677">
        <f>'10'!W25</f>
        <v>0</v>
      </c>
    </row>
    <row r="1488" spans="1:3" ht="28.8" x14ac:dyDescent="0.3">
      <c r="A1488" s="2" t="s">
        <v>206</v>
      </c>
      <c r="B1488" s="671" t="str">
        <f t="shared" si="36"/>
        <v>Priemonės tikslinė grupė (pildoma, jei nesutampa su tinkamais pareiškėjais ir (arba) partneriais)</v>
      </c>
      <c r="C1488" s="677">
        <f>'10'!W26</f>
        <v>0</v>
      </c>
    </row>
    <row r="1489" spans="1:3" x14ac:dyDescent="0.3">
      <c r="A1489" s="2" t="s">
        <v>725</v>
      </c>
      <c r="B1489" s="509" t="str">
        <f t="shared" si="36"/>
        <v>Tinkamumo sąlygos pareiškėjams ir projektams</v>
      </c>
      <c r="C1489" s="677">
        <f>'10'!W27</f>
        <v>0</v>
      </c>
    </row>
    <row r="1490" spans="1:3" x14ac:dyDescent="0.3">
      <c r="A1490" s="2" t="s">
        <v>726</v>
      </c>
      <c r="B1490" s="673" t="str">
        <f t="shared" si="36"/>
        <v>Projektų atrankos principai</v>
      </c>
      <c r="C1490" s="677">
        <f>'10'!W28</f>
        <v>0</v>
      </c>
    </row>
    <row r="1491" spans="1:3" x14ac:dyDescent="0.3">
      <c r="A1491" s="2" t="s">
        <v>727</v>
      </c>
      <c r="B1491" s="509" t="str">
        <f t="shared" si="36"/>
        <v>Planuojamų kvietimų teikti paraiškas skaičius</v>
      </c>
      <c r="C1491" s="670">
        <f>'10'!W29</f>
        <v>0</v>
      </c>
    </row>
    <row r="1492" spans="1:3" x14ac:dyDescent="0.3">
      <c r="A1492" s="2" t="s">
        <v>728</v>
      </c>
      <c r="B1492" s="651" t="str">
        <f t="shared" si="36"/>
        <v>C dalis. Paramos dydžiai:</v>
      </c>
      <c r="C1492" s="676"/>
    </row>
    <row r="1493" spans="1:3" x14ac:dyDescent="0.3">
      <c r="A1493" s="2" t="s">
        <v>729</v>
      </c>
      <c r="B1493" s="509" t="str">
        <f t="shared" si="36"/>
        <v>Didžiausia paramos suma vietos projektui, Eur</v>
      </c>
      <c r="C1493" s="677">
        <f>'10'!W31</f>
        <v>0</v>
      </c>
    </row>
    <row r="1494" spans="1:3" x14ac:dyDescent="0.3">
      <c r="A1494" s="2" t="s">
        <v>730</v>
      </c>
      <c r="B1494" s="509" t="str">
        <f t="shared" si="36"/>
        <v xml:space="preserve">Paramos lyginamoji dalis, proc. </v>
      </c>
      <c r="C1494" s="677">
        <f>'10'!W32</f>
        <v>0</v>
      </c>
    </row>
    <row r="1495" spans="1:3" x14ac:dyDescent="0.3">
      <c r="A1495" s="2" t="s">
        <v>731</v>
      </c>
      <c r="B1495" s="509" t="str">
        <f t="shared" si="36"/>
        <v>Planuojama paramos suma priemonei, Eur</v>
      </c>
      <c r="C1495" s="678">
        <f>'10'!W33</f>
        <v>0</v>
      </c>
    </row>
    <row r="1496" spans="1:3" x14ac:dyDescent="0.3">
      <c r="A1496" s="2" t="s">
        <v>732</v>
      </c>
      <c r="B1496" s="509" t="str">
        <f t="shared" si="36"/>
        <v>Planuojama paremti projektų (rodiklis L700)</v>
      </c>
      <c r="C1496" s="679">
        <f>'10'!W34</f>
        <v>0</v>
      </c>
    </row>
    <row r="1497" spans="1:3" x14ac:dyDescent="0.3">
      <c r="A1497" s="2" t="s">
        <v>733</v>
      </c>
      <c r="B1497" s="509" t="str">
        <f t="shared" si="36"/>
        <v>Paaiškinimas, kaip nustatyta rodiklio L700 reikšmė</v>
      </c>
      <c r="C1497" s="677">
        <f>'10'!W35</f>
        <v>0</v>
      </c>
    </row>
    <row r="1498" spans="1:3" ht="28.8" x14ac:dyDescent="0.3">
      <c r="A1498" s="2" t="s">
        <v>734</v>
      </c>
      <c r="B1498" s="651" t="str">
        <f t="shared" si="36"/>
        <v>D dalis. Priemonės indėlis į ES ir nacionalinių horizontaliųjų principų įgyvendinimą:</v>
      </c>
      <c r="C1498" s="676"/>
    </row>
    <row r="1499" spans="1:3" x14ac:dyDescent="0.3">
      <c r="A1499" s="2" t="s">
        <v>735</v>
      </c>
      <c r="B1499" s="680" t="str">
        <f t="shared" si="36"/>
        <v>Subregioninės vietovės principas:</v>
      </c>
      <c r="C1499" s="676"/>
    </row>
    <row r="1500" spans="1:3" ht="28.8" x14ac:dyDescent="0.3">
      <c r="A1500" s="2" t="s">
        <v>736</v>
      </c>
      <c r="B1500" s="509" t="str">
        <f t="shared" si="36"/>
        <v>Ar siekiama, kad pagal priemonę finansuojami projektai apimtų visas VVG teritorijos seniūnijas?</v>
      </c>
      <c r="C1500" s="672" t="str">
        <f>'10'!W38</f>
        <v>Ne</v>
      </c>
    </row>
    <row r="1501" spans="1:3" x14ac:dyDescent="0.3">
      <c r="A1501" s="2" t="s">
        <v>737</v>
      </c>
      <c r="B1501" s="509" t="str">
        <f t="shared" si="36"/>
        <v>Pasirinkimo pagrindimas</v>
      </c>
      <c r="C1501" s="677">
        <f>'10'!W39</f>
        <v>0</v>
      </c>
    </row>
    <row r="1502" spans="1:3" x14ac:dyDescent="0.3">
      <c r="A1502" s="2" t="s">
        <v>738</v>
      </c>
      <c r="B1502" s="680" t="str">
        <f t="shared" si="36"/>
        <v>Partnerystės principas:</v>
      </c>
      <c r="C1502" s="676"/>
    </row>
    <row r="1503" spans="1:3" ht="28.8" x14ac:dyDescent="0.3">
      <c r="A1503" s="2" t="s">
        <v>739</v>
      </c>
      <c r="B1503" s="509" t="str">
        <f t="shared" si="36"/>
        <v>Ar siekiama, kad pagal priemonę finansuojami projektai būtų vykdomi su partneriais?</v>
      </c>
      <c r="C1503" s="672" t="str">
        <f>'10'!W41</f>
        <v>Ne</v>
      </c>
    </row>
    <row r="1504" spans="1:3" x14ac:dyDescent="0.3">
      <c r="A1504" s="2" t="s">
        <v>740</v>
      </c>
      <c r="B1504" s="509" t="str">
        <f t="shared" si="36"/>
        <v>Pasirinkimo pagrindimas</v>
      </c>
      <c r="C1504" s="677">
        <f>'10'!W42</f>
        <v>0</v>
      </c>
    </row>
    <row r="1505" spans="1:3" x14ac:dyDescent="0.3">
      <c r="A1505" s="2" t="s">
        <v>741</v>
      </c>
      <c r="B1505" s="680" t="str">
        <f t="shared" si="36"/>
        <v>Inovacijų principas:</v>
      </c>
      <c r="C1505" s="676"/>
    </row>
    <row r="1506" spans="1:3" ht="28.8" x14ac:dyDescent="0.3">
      <c r="A1506" s="2" t="s">
        <v>742</v>
      </c>
      <c r="B1506" s="509" t="str">
        <f t="shared" si="36"/>
        <v>Ar siekiama, kad pagal priemonę finansuojami projektai būtų skirti inovacijoms vietos lygiu diegti?</v>
      </c>
      <c r="C1506" s="672" t="str">
        <f>'10'!W44</f>
        <v>Ne</v>
      </c>
    </row>
    <row r="1507" spans="1:3" x14ac:dyDescent="0.3">
      <c r="A1507" s="2" t="s">
        <v>743</v>
      </c>
      <c r="B1507" s="509" t="str">
        <f t="shared" si="36"/>
        <v>Pasirinkimo pagrindimas</v>
      </c>
      <c r="C1507" s="677">
        <f>'10'!W45</f>
        <v>0</v>
      </c>
    </row>
    <row r="1508" spans="1:3" ht="28.8" x14ac:dyDescent="0.3">
      <c r="A1508" s="2" t="s">
        <v>744</v>
      </c>
      <c r="B1508" s="509" t="str">
        <f t="shared" si="36"/>
        <v>Planuojama paremti projektų, skirtų inovacijoms vietos lygiu diegti (rodiklis L710)</v>
      </c>
      <c r="C1508" s="679">
        <f>'10'!W46</f>
        <v>0</v>
      </c>
    </row>
    <row r="1509" spans="1:3" x14ac:dyDescent="0.3">
      <c r="A1509" s="2" t="s">
        <v>745</v>
      </c>
      <c r="B1509" s="680" t="str">
        <f t="shared" si="36"/>
        <v>Lyčių lygybė ir nediskriminavimas:</v>
      </c>
      <c r="C1509" s="676"/>
    </row>
    <row r="1510" spans="1:3" ht="28.8" x14ac:dyDescent="0.3">
      <c r="A1510" s="2" t="s">
        <v>746</v>
      </c>
      <c r="B1510" s="509" t="str">
        <f t="shared" si="36"/>
        <v>Ar pagal priemonę finansuojami projektai, skirti lyčių lygybei ir nediskriminavimui?</v>
      </c>
      <c r="C1510" s="672" t="str">
        <f>'10'!W48</f>
        <v>Ne</v>
      </c>
    </row>
    <row r="1511" spans="1:3" x14ac:dyDescent="0.3">
      <c r="A1511" s="2" t="s">
        <v>747</v>
      </c>
      <c r="B1511" s="509" t="str">
        <f t="shared" si="36"/>
        <v>Pasirinkimo pagrindimas (jei taip, kaip bus užtikrinta)</v>
      </c>
      <c r="C1511" s="677">
        <f>'10'!W49</f>
        <v>0</v>
      </c>
    </row>
    <row r="1512" spans="1:3" x14ac:dyDescent="0.3">
      <c r="A1512" s="2" t="s">
        <v>748</v>
      </c>
      <c r="B1512" s="680" t="str">
        <f t="shared" si="36"/>
        <v>Jaunimas:</v>
      </c>
      <c r="C1512" s="676"/>
    </row>
    <row r="1513" spans="1:3" x14ac:dyDescent="0.3">
      <c r="A1513" s="2" t="s">
        <v>749</v>
      </c>
      <c r="B1513" s="509" t="str">
        <f t="shared" si="36"/>
        <v>Ar pagal priemonę finansuojami projektai, skirti jaunimui?</v>
      </c>
      <c r="C1513" s="672" t="str">
        <f>'10'!W51</f>
        <v>Ne</v>
      </c>
    </row>
    <row r="1514" spans="1:3" x14ac:dyDescent="0.3">
      <c r="A1514" s="2" t="s">
        <v>750</v>
      </c>
      <c r="B1514" s="509" t="str">
        <f t="shared" si="36"/>
        <v>Pasirinkimo pagrindimas (jei taip, kaip bus užtikrinta)</v>
      </c>
      <c r="C1514" s="677">
        <f>'10'!W52</f>
        <v>0</v>
      </c>
    </row>
    <row r="1515" spans="1:3" x14ac:dyDescent="0.3">
      <c r="A1515" s="2" t="s">
        <v>751</v>
      </c>
      <c r="B1515" s="675" t="str">
        <f t="shared" si="36"/>
        <v>E dalis. Priemonės rezultato rodikliai:</v>
      </c>
      <c r="C1515" s="676"/>
    </row>
    <row r="1516" spans="1:3" x14ac:dyDescent="0.3">
      <c r="A1516" s="2" t="s">
        <v>752</v>
      </c>
      <c r="B1516" s="680" t="str">
        <f t="shared" si="36"/>
        <v>SP rezultato rodiklių taikymas priemonei:</v>
      </c>
      <c r="C1516" s="676"/>
    </row>
    <row r="1517" spans="1:3" x14ac:dyDescent="0.3">
      <c r="A1517" s="2" t="s">
        <v>753</v>
      </c>
      <c r="B1517" s="681" t="str">
        <f t="shared" si="36"/>
        <v>R.3</v>
      </c>
      <c r="C1517" s="687" t="str">
        <f>'10'!W55</f>
        <v>Ne</v>
      </c>
    </row>
    <row r="1518" spans="1:3" x14ac:dyDescent="0.3">
      <c r="A1518" s="2" t="s">
        <v>754</v>
      </c>
      <c r="B1518" s="681" t="str">
        <f t="shared" si="36"/>
        <v>R.37</v>
      </c>
      <c r="C1518" s="687" t="str">
        <f>'10'!W56</f>
        <v>Ne</v>
      </c>
    </row>
    <row r="1519" spans="1:3" x14ac:dyDescent="0.3">
      <c r="A1519" s="2" t="s">
        <v>755</v>
      </c>
      <c r="B1519" s="681" t="str">
        <f t="shared" si="36"/>
        <v>R.39</v>
      </c>
      <c r="C1519" s="687" t="str">
        <f>'10'!W57</f>
        <v>Ne</v>
      </c>
    </row>
    <row r="1520" spans="1:3" x14ac:dyDescent="0.3">
      <c r="A1520" s="2" t="s">
        <v>756</v>
      </c>
      <c r="B1520" s="681" t="str">
        <f t="shared" si="36"/>
        <v>R.41</v>
      </c>
      <c r="C1520" s="687" t="str">
        <f>'10'!W58</f>
        <v>Ne</v>
      </c>
    </row>
    <row r="1521" spans="1:3" x14ac:dyDescent="0.3">
      <c r="A1521" s="2" t="s">
        <v>757</v>
      </c>
      <c r="B1521" s="681" t="str">
        <f t="shared" si="36"/>
        <v>R.42</v>
      </c>
      <c r="C1521" s="687" t="str">
        <f>'10'!W59</f>
        <v>Ne</v>
      </c>
    </row>
    <row r="1522" spans="1:3" x14ac:dyDescent="0.3">
      <c r="A1522" s="2" t="s">
        <v>758</v>
      </c>
      <c r="B1522" s="680" t="str">
        <f t="shared" si="36"/>
        <v>VPS rodiklių taikymas priemonei:</v>
      </c>
      <c r="C1522" s="688"/>
    </row>
    <row r="1523" spans="1:3" x14ac:dyDescent="0.3">
      <c r="A1523" s="2" t="s">
        <v>759</v>
      </c>
      <c r="B1523" s="681" t="str">
        <f t="shared" si="36"/>
        <v>KAZL-R.1</v>
      </c>
      <c r="C1523" s="687" t="str">
        <f>'10'!W61</f>
        <v>Ne</v>
      </c>
    </row>
    <row r="1524" spans="1:3" x14ac:dyDescent="0.3">
      <c r="A1524" s="2" t="s">
        <v>760</v>
      </c>
      <c r="B1524" s="681" t="str">
        <f t="shared" si="36"/>
        <v>KAZL-R.2</v>
      </c>
      <c r="C1524" s="687" t="str">
        <f>'10'!W62</f>
        <v>Ne</v>
      </c>
    </row>
    <row r="1525" spans="1:3" x14ac:dyDescent="0.3">
      <c r="A1525" s="2" t="s">
        <v>761</v>
      </c>
      <c r="B1525" s="681" t="str">
        <f t="shared" si="36"/>
        <v>KAZL-R.3</v>
      </c>
      <c r="C1525" s="687" t="str">
        <f>'10'!W63</f>
        <v>Ne</v>
      </c>
    </row>
    <row r="1526" spans="1:3" x14ac:dyDescent="0.3">
      <c r="A1526" s="2" t="s">
        <v>762</v>
      </c>
      <c r="B1526" s="681" t="str">
        <f t="shared" si="36"/>
        <v>KAZL-P.4</v>
      </c>
      <c r="C1526" s="687" t="str">
        <f>'10'!W64</f>
        <v>Ne</v>
      </c>
    </row>
    <row r="1527" spans="1:3" x14ac:dyDescent="0.3">
      <c r="A1527" s="2" t="s">
        <v>763</v>
      </c>
      <c r="B1527" s="681" t="str">
        <f t="shared" si="36"/>
        <v>KAZL-P.5</v>
      </c>
      <c r="C1527" s="687" t="str">
        <f>'10'!W65</f>
        <v>Ne</v>
      </c>
    </row>
    <row r="1528" spans="1:3" x14ac:dyDescent="0.3">
      <c r="A1528" s="2" t="s">
        <v>764</v>
      </c>
      <c r="B1528" s="681" t="str">
        <f t="shared" si="36"/>
        <v>KAZL-P.6</v>
      </c>
      <c r="C1528" s="687" t="str">
        <f>'10'!W66</f>
        <v>Ne</v>
      </c>
    </row>
    <row r="1529" spans="1:3" x14ac:dyDescent="0.3">
      <c r="A1529" s="2" t="s">
        <v>765</v>
      </c>
      <c r="B1529" s="681" t="str">
        <f t="shared" si="36"/>
        <v>KAZL-P.7</v>
      </c>
      <c r="C1529" s="687" t="str">
        <f>'10'!W67</f>
        <v>Ne</v>
      </c>
    </row>
    <row r="1530" spans="1:3" x14ac:dyDescent="0.3">
      <c r="A1530" s="2" t="s">
        <v>766</v>
      </c>
      <c r="B1530" s="681" t="str">
        <f t="shared" si="36"/>
        <v>KAZL-P.8</v>
      </c>
      <c r="C1530" s="687" t="str">
        <f>'10'!W68</f>
        <v>Ne</v>
      </c>
    </row>
    <row r="1531" spans="1:3" x14ac:dyDescent="0.3">
      <c r="A1531" s="2" t="s">
        <v>767</v>
      </c>
      <c r="B1531" s="681" t="str">
        <f t="shared" si="36"/>
        <v>KAZL-P.9</v>
      </c>
      <c r="C1531" s="687" t="str">
        <f>'10'!W69</f>
        <v>Ne</v>
      </c>
    </row>
    <row r="1532" spans="1:3" x14ac:dyDescent="0.3">
      <c r="A1532" s="2" t="s">
        <v>768</v>
      </c>
      <c r="B1532" s="683" t="str">
        <f t="shared" si="36"/>
        <v>KAZL-P.10</v>
      </c>
      <c r="C1532" s="689" t="str">
        <f>'10'!W70</f>
        <v>Ne</v>
      </c>
    </row>
    <row r="1533" spans="1:3" x14ac:dyDescent="0.3">
      <c r="A1533" s="2" t="s">
        <v>769</v>
      </c>
      <c r="B1533" s="675" t="str">
        <f t="shared" si="36"/>
        <v>F dalis. Pagal priemonę remiamų projektų pobūdis:</v>
      </c>
      <c r="C1533" s="676"/>
    </row>
    <row r="1534" spans="1:3" x14ac:dyDescent="0.3">
      <c r="A1534" s="2" t="s">
        <v>770</v>
      </c>
      <c r="B1534" s="671" t="str">
        <f t="shared" ref="B1534:B1543" si="37">B1457</f>
        <v>Remiami pelno projektai</v>
      </c>
      <c r="C1534" s="672" t="str">
        <f>'10'!W72</f>
        <v>Ne</v>
      </c>
    </row>
    <row r="1535" spans="1:3" ht="57.6" x14ac:dyDescent="0.3">
      <c r="A1535" s="2" t="s">
        <v>771</v>
      </c>
      <c r="B1535" s="673" t="str">
        <f t="shared" si="37"/>
        <v>Remiami projektai, susiję su žinių perdavimu, įskaitant konsultacijas, mokymą ir keitimąsi žiniomis apie tvarią, ekonominę, socialinę, aplinką ir klimatą tausojančią veiklą (aktualu rodikliui L801)</v>
      </c>
      <c r="C1535" s="672" t="str">
        <f>'10'!W73</f>
        <v>Ne</v>
      </c>
    </row>
    <row r="1536" spans="1:3" ht="57.6" x14ac:dyDescent="0.3">
      <c r="A1536" s="2" t="s">
        <v>772</v>
      </c>
      <c r="B1536" s="673" t="str">
        <f t="shared" si="37"/>
        <v>Remiami projektai, susiję su gamintojų organizacijomis, vietinėmis rinkomis, trumpomis tiekimo grandinėmis ir kokybės schemomis, įskaitant paramą investicijoms, rinkodaros veiklą ir kt. (aktualu rodikliui L802)</v>
      </c>
      <c r="C1536" s="672" t="str">
        <f>'10'!W74</f>
        <v>Ne</v>
      </c>
    </row>
    <row r="1537" spans="1:3" ht="43.2" x14ac:dyDescent="0.3">
      <c r="A1537" s="2" t="s">
        <v>773</v>
      </c>
      <c r="B1537" s="673" t="str">
        <f t="shared" si="37"/>
        <v>Remiami projektai, susiję su atsinaujinančios energijos gamybos pajėgumais, įskaitant biologinę (aktualu rodikliui L803)</v>
      </c>
      <c r="C1537" s="672" t="str">
        <f>'10'!W75</f>
        <v>Ne</v>
      </c>
    </row>
    <row r="1538" spans="1:3" ht="43.2" x14ac:dyDescent="0.3">
      <c r="A1538" s="2" t="s">
        <v>774</v>
      </c>
      <c r="B1538" s="673" t="str">
        <f t="shared" si="37"/>
        <v>Remiami projektai, prisidedantys prie aplinkos tvarumo, klimato kaitos švelninimo bei prisitaikymo prie jos tikslų įgyvendinimo kaimo vietovėse (aktualu rodikliui L804)</v>
      </c>
      <c r="C1538" s="672" t="str">
        <f>'10'!W76</f>
        <v>Ne</v>
      </c>
    </row>
    <row r="1539" spans="1:3" ht="28.8" x14ac:dyDescent="0.3">
      <c r="A1539" s="2" t="s">
        <v>775</v>
      </c>
      <c r="B1539" s="673" t="str">
        <f t="shared" si="37"/>
        <v>Remiami projektai, kurie kuria darbo vietas (aktualu rodikliui L805)</v>
      </c>
      <c r="C1539" s="672" t="str">
        <f>'10'!W77</f>
        <v>Ne</v>
      </c>
    </row>
    <row r="1540" spans="1:3" ht="28.8" x14ac:dyDescent="0.3">
      <c r="A1540" s="2" t="s">
        <v>776</v>
      </c>
      <c r="B1540" s="673" t="str">
        <f t="shared" si="37"/>
        <v>Remiami kaimo verslų, įskaitant bioekonomiką, projektai (aktualu rodikliui L 806)</v>
      </c>
      <c r="C1540" s="672" t="str">
        <f>'10'!W78</f>
        <v>Ne</v>
      </c>
    </row>
    <row r="1541" spans="1:3" ht="28.8" x14ac:dyDescent="0.3">
      <c r="A1541" s="2" t="s">
        <v>777</v>
      </c>
      <c r="B1541" s="673" t="str">
        <f t="shared" si="37"/>
        <v>Remiami projektai, susiję su sumanių kaimų strategijomis (aktualu rodikliui L807)</v>
      </c>
      <c r="C1541" s="672" t="str">
        <f>'10'!W79</f>
        <v>Ne</v>
      </c>
    </row>
    <row r="1542" spans="1:3" ht="28.8" x14ac:dyDescent="0.3">
      <c r="A1542" s="2" t="s">
        <v>778</v>
      </c>
      <c r="B1542" s="673" t="str">
        <f t="shared" si="37"/>
        <v>Remiami projektai, gerinantys paslaugų prieinamumą ir infrastruktūrą (aktualu rodikliui L808)</v>
      </c>
      <c r="C1542" s="672" t="str">
        <f>'10'!W80</f>
        <v>Ne</v>
      </c>
    </row>
    <row r="1543" spans="1:3" ht="29.4" thickBot="1" x14ac:dyDescent="0.35">
      <c r="A1543" s="2" t="s">
        <v>779</v>
      </c>
      <c r="B1543" s="690" t="str">
        <f t="shared" si="37"/>
        <v>Remiami socialinės įtraukties projektai (aktualu rodikliui L809)</v>
      </c>
      <c r="C1543" s="691" t="str">
        <f>'10'!W81</f>
        <v>Ne</v>
      </c>
    </row>
  </sheetData>
  <pageMargins left="0.70866141732283472" right="0.70866141732283472" top="0.74803149606299213" bottom="0.74803149606299213" header="0.31496062992125984" footer="0.31496062992125984"/>
  <pageSetup paperSize="9" scale="73" orientation="portrait" horizontalDpi="4294967293" verticalDpi="0" r:id="rId1"/>
  <colBreaks count="1" manualBreakCount="1">
    <brk id="3"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33751-59C5-4C5C-8EB2-6A857CE62FE7}">
  <sheetPr>
    <tabColor theme="9"/>
  </sheetPr>
  <dimension ref="A1:F19"/>
  <sheetViews>
    <sheetView topLeftCell="A7" workbookViewId="0">
      <selection activeCell="C15" sqref="C15"/>
    </sheetView>
  </sheetViews>
  <sheetFormatPr defaultRowHeight="14.4" x14ac:dyDescent="0.3"/>
  <cols>
    <col min="2" max="2" width="70.6640625" customWidth="1"/>
    <col min="3" max="3" width="12.6640625" style="8" customWidth="1"/>
  </cols>
  <sheetData>
    <row r="1" spans="1:6" s="39" customFormat="1" ht="18" x14ac:dyDescent="0.35">
      <c r="A1" s="39" t="s">
        <v>187</v>
      </c>
      <c r="B1" s="39" t="s">
        <v>1663</v>
      </c>
      <c r="C1" s="118"/>
      <c r="F1" s="108" t="s">
        <v>1512</v>
      </c>
    </row>
    <row r="2" spans="1:6" ht="15" thickBot="1" x14ac:dyDescent="0.35">
      <c r="F2" s="605" t="s">
        <v>1612</v>
      </c>
    </row>
    <row r="3" spans="1:6" x14ac:dyDescent="0.3">
      <c r="B3" s="269">
        <v>1</v>
      </c>
      <c r="C3" s="271">
        <v>2</v>
      </c>
      <c r="F3" s="606" t="s">
        <v>1674</v>
      </c>
    </row>
    <row r="4" spans="1:6" x14ac:dyDescent="0.3">
      <c r="B4" s="718" t="s">
        <v>1664</v>
      </c>
      <c r="C4" s="719">
        <f>'1'!C15</f>
        <v>5</v>
      </c>
    </row>
    <row r="5" spans="1:6" x14ac:dyDescent="0.3">
      <c r="B5" s="680" t="s">
        <v>157</v>
      </c>
      <c r="C5" s="720"/>
    </row>
    <row r="6" spans="1:6" ht="28.8" x14ac:dyDescent="0.3">
      <c r="A6" t="s">
        <v>736</v>
      </c>
      <c r="B6" s="721" t="s">
        <v>1665</v>
      </c>
      <c r="C6" s="722">
        <f>COUNTIFS('10'!$D$38:$W$38,"Taip")</f>
        <v>2</v>
      </c>
    </row>
    <row r="7" spans="1:6" x14ac:dyDescent="0.3">
      <c r="B7" s="680" t="s">
        <v>24</v>
      </c>
      <c r="C7" s="720"/>
    </row>
    <row r="8" spans="1:6" ht="28.8" x14ac:dyDescent="0.3">
      <c r="A8" t="s">
        <v>739</v>
      </c>
      <c r="B8" s="721" t="s">
        <v>1666</v>
      </c>
      <c r="C8" s="722">
        <f>COUNTIFS('10'!$D$41:$W$41,"Taip, privalomai")</f>
        <v>1</v>
      </c>
    </row>
    <row r="9" spans="1:6" ht="28.8" x14ac:dyDescent="0.3">
      <c r="A9" t="s">
        <v>739</v>
      </c>
      <c r="B9" s="721" t="s">
        <v>1667</v>
      </c>
      <c r="C9" s="722">
        <f>COUNTIFS('10'!$D$41:$W$41,"Taip, pasirinktinai")</f>
        <v>3</v>
      </c>
    </row>
    <row r="10" spans="1:6" x14ac:dyDescent="0.3">
      <c r="B10" s="680" t="s">
        <v>159</v>
      </c>
      <c r="C10" s="720"/>
    </row>
    <row r="11" spans="1:6" ht="28.8" x14ac:dyDescent="0.3">
      <c r="A11" t="s">
        <v>742</v>
      </c>
      <c r="B11" s="721" t="s">
        <v>1668</v>
      </c>
      <c r="C11" s="722">
        <f>COUNTIFS('10'!$D$44:$W$44,"Taip, privalomai")</f>
        <v>0</v>
      </c>
    </row>
    <row r="12" spans="1:6" ht="28.8" x14ac:dyDescent="0.3">
      <c r="A12" t="s">
        <v>742</v>
      </c>
      <c r="B12" s="721" t="s">
        <v>1669</v>
      </c>
      <c r="C12" s="722">
        <f>COUNTIFS('10'!$D$44:$W$44,"Taip, pasirinktinai")</f>
        <v>3</v>
      </c>
    </row>
    <row r="13" spans="1:6" x14ac:dyDescent="0.3">
      <c r="A13" t="s">
        <v>732</v>
      </c>
      <c r="B13" s="721" t="s">
        <v>1670</v>
      </c>
      <c r="C13" s="723">
        <f>'6'!D14</f>
        <v>24</v>
      </c>
    </row>
    <row r="14" spans="1:6" x14ac:dyDescent="0.3">
      <c r="A14" t="s">
        <v>744</v>
      </c>
      <c r="B14" s="721" t="s">
        <v>507</v>
      </c>
      <c r="C14" s="723">
        <f>'6'!D15</f>
        <v>5</v>
      </c>
    </row>
    <row r="15" spans="1:6" x14ac:dyDescent="0.3">
      <c r="B15" s="721" t="s">
        <v>1671</v>
      </c>
      <c r="C15" s="722">
        <f>C14/C13</f>
        <v>0.20833333333333334</v>
      </c>
    </row>
    <row r="16" spans="1:6" x14ac:dyDescent="0.3">
      <c r="B16" s="680" t="s">
        <v>1692</v>
      </c>
      <c r="C16" s="720"/>
    </row>
    <row r="17" spans="1:3" ht="28.8" x14ac:dyDescent="0.3">
      <c r="A17" t="s">
        <v>746</v>
      </c>
      <c r="B17" s="721" t="s">
        <v>1672</v>
      </c>
      <c r="C17" s="722">
        <f>COUNTIFS('10'!$D$48:$W$48,"Taip")</f>
        <v>1</v>
      </c>
    </row>
    <row r="18" spans="1:3" x14ac:dyDescent="0.3">
      <c r="B18" s="680" t="s">
        <v>23</v>
      </c>
      <c r="C18" s="720"/>
    </row>
    <row r="19" spans="1:3" ht="15" thickBot="1" x14ac:dyDescent="0.35">
      <c r="A19" t="s">
        <v>749</v>
      </c>
      <c r="B19" s="724" t="s">
        <v>1673</v>
      </c>
      <c r="C19" s="725">
        <f>COUNTIFS('10'!$D$51:$W$51,"Taip")</f>
        <v>2</v>
      </c>
    </row>
  </sheetData>
  <phoneticPr fontId="8"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12A02-046F-4941-8EE6-54C7DC9E6436}">
  <sheetPr>
    <tabColor theme="9"/>
  </sheetPr>
  <dimension ref="A1:Z55"/>
  <sheetViews>
    <sheetView zoomScaleNormal="100" workbookViewId="0"/>
  </sheetViews>
  <sheetFormatPr defaultColWidth="9.109375" defaultRowHeight="14.4" x14ac:dyDescent="0.3"/>
  <cols>
    <col min="1" max="1" width="8.6640625" style="1" customWidth="1"/>
    <col min="2" max="2" width="10.6640625" style="1" customWidth="1"/>
    <col min="3" max="3" width="82.6640625" style="193" customWidth="1"/>
    <col min="4" max="4" width="15.6640625" style="19" customWidth="1"/>
    <col min="5" max="24" width="12.6640625" style="193" customWidth="1"/>
    <col min="25" max="25" width="9.109375" style="1"/>
    <col min="26" max="26" width="15.6640625" style="18" hidden="1" customWidth="1"/>
    <col min="27" max="16384" width="9.109375" style="1"/>
  </cols>
  <sheetData>
    <row r="1" spans="1:24" ht="18" x14ac:dyDescent="0.3">
      <c r="A1" s="36" t="str">
        <f>'11'!A1</f>
        <v>11.</v>
      </c>
      <c r="B1" s="36" t="str">
        <f>'11'!B1</f>
        <v>VPS priemonių rodikliai ir metiniai tikslai</v>
      </c>
      <c r="C1" s="36"/>
      <c r="E1" s="108" t="s">
        <v>1512</v>
      </c>
      <c r="F1" s="108"/>
      <c r="G1" s="44"/>
      <c r="H1" s="44"/>
      <c r="I1" s="108"/>
      <c r="J1" s="44"/>
      <c r="K1" s="44"/>
      <c r="L1" s="108"/>
      <c r="M1" s="44"/>
      <c r="N1" s="44"/>
      <c r="O1" s="44"/>
      <c r="P1" s="44"/>
      <c r="Q1" s="44"/>
      <c r="R1" s="44"/>
      <c r="S1" s="44"/>
      <c r="T1" s="44"/>
      <c r="U1" s="44"/>
      <c r="V1" s="44"/>
      <c r="W1" s="44"/>
      <c r="X1" s="44"/>
    </row>
    <row r="2" spans="1:24" x14ac:dyDescent="0.3">
      <c r="B2" s="193"/>
      <c r="C2" s="19"/>
      <c r="E2" s="605" t="s">
        <v>1612</v>
      </c>
    </row>
    <row r="3" spans="1:24" x14ac:dyDescent="0.3">
      <c r="B3" s="140" t="s">
        <v>1272</v>
      </c>
      <c r="C3" s="488" t="str">
        <f>'1'!C8</f>
        <v>KAZL</v>
      </c>
      <c r="E3" s="606" t="s">
        <v>1641</v>
      </c>
    </row>
    <row r="4" spans="1:24" ht="18" x14ac:dyDescent="0.3">
      <c r="C4" s="621" t="s">
        <v>405</v>
      </c>
      <c r="D4" s="193"/>
      <c r="E4" s="605" t="s">
        <v>1639</v>
      </c>
    </row>
    <row r="5" spans="1:24" x14ac:dyDescent="0.3">
      <c r="B5" s="20">
        <v>1</v>
      </c>
      <c r="C5" s="20">
        <v>2</v>
      </c>
      <c r="D5" s="47">
        <v>3</v>
      </c>
      <c r="E5" s="20">
        <v>4</v>
      </c>
      <c r="F5" s="20">
        <v>5</v>
      </c>
      <c r="G5" s="47">
        <v>6</v>
      </c>
      <c r="H5" s="20">
        <v>7</v>
      </c>
      <c r="I5" s="20">
        <v>8</v>
      </c>
      <c r="J5" s="47">
        <v>9</v>
      </c>
      <c r="K5" s="20">
        <v>10</v>
      </c>
      <c r="L5" s="20">
        <v>11</v>
      </c>
      <c r="M5" s="47">
        <v>12</v>
      </c>
      <c r="N5" s="20">
        <v>13</v>
      </c>
      <c r="O5" s="20">
        <v>14</v>
      </c>
      <c r="P5" s="47">
        <v>15</v>
      </c>
      <c r="Q5" s="20">
        <v>16</v>
      </c>
      <c r="R5" s="20">
        <v>17</v>
      </c>
      <c r="S5" s="47">
        <v>18</v>
      </c>
      <c r="T5" s="20">
        <v>19</v>
      </c>
      <c r="U5" s="20">
        <v>20</v>
      </c>
      <c r="V5" s="47">
        <v>21</v>
      </c>
      <c r="W5" s="20">
        <v>22</v>
      </c>
      <c r="X5" s="20">
        <v>23</v>
      </c>
    </row>
    <row r="6" spans="1:24" x14ac:dyDescent="0.3">
      <c r="B6" s="21"/>
      <c r="C6" s="21"/>
      <c r="D6" s="32"/>
      <c r="E6" s="20" t="s">
        <v>0</v>
      </c>
      <c r="F6" s="20" t="s">
        <v>1</v>
      </c>
      <c r="G6" s="20" t="s">
        <v>2</v>
      </c>
      <c r="H6" s="20" t="s">
        <v>3</v>
      </c>
      <c r="I6" s="20" t="s">
        <v>4</v>
      </c>
      <c r="J6" s="20" t="s">
        <v>5</v>
      </c>
      <c r="K6" s="20" t="s">
        <v>6</v>
      </c>
      <c r="L6" s="20" t="s">
        <v>7</v>
      </c>
      <c r="M6" s="20" t="s">
        <v>8</v>
      </c>
      <c r="N6" s="20" t="s">
        <v>9</v>
      </c>
      <c r="O6" s="20" t="s">
        <v>43</v>
      </c>
      <c r="P6" s="20" t="s">
        <v>44</v>
      </c>
      <c r="Q6" s="20" t="s">
        <v>45</v>
      </c>
      <c r="R6" s="20" t="s">
        <v>46</v>
      </c>
      <c r="S6" s="20" t="s">
        <v>47</v>
      </c>
      <c r="T6" s="20" t="s">
        <v>48</v>
      </c>
      <c r="U6" s="20" t="s">
        <v>49</v>
      </c>
      <c r="V6" s="20" t="s">
        <v>50</v>
      </c>
      <c r="W6" s="20" t="s">
        <v>51</v>
      </c>
      <c r="X6" s="20" t="s">
        <v>52</v>
      </c>
    </row>
    <row r="7" spans="1:24" ht="67.5" customHeight="1" x14ac:dyDescent="0.3">
      <c r="B7" s="32" t="s">
        <v>153</v>
      </c>
      <c r="C7" s="96" t="s">
        <v>1511</v>
      </c>
      <c r="D7" s="32" t="s">
        <v>160</v>
      </c>
      <c r="E7" s="586" t="str">
        <f>'10'!D7</f>
        <v>Verslo kūrimas ir plėtra</v>
      </c>
      <c r="F7" s="586" t="str">
        <f>'10'!E7</f>
        <v>Bendruomeninio verslo kūrimas ir plėtra</v>
      </c>
      <c r="G7" s="586" t="str">
        <f>'10'!F7</f>
        <v>Kaimų atnaujinimas ir plėtra</v>
      </c>
      <c r="H7" s="586" t="str">
        <f>'10'!G7</f>
        <v>Bendruomeniškumą skatinančios veiklos</v>
      </c>
      <c r="I7" s="586" t="str">
        <f>'10'!H7</f>
        <v>Tarptautinis VVG bendradarbiavimas</v>
      </c>
      <c r="J7" s="586">
        <f>'10'!I7</f>
        <v>0</v>
      </c>
      <c r="K7" s="586">
        <f>'10'!J7</f>
        <v>0</v>
      </c>
      <c r="L7" s="586">
        <f>'10'!K7</f>
        <v>0</v>
      </c>
      <c r="M7" s="586">
        <f>'10'!L7</f>
        <v>0</v>
      </c>
      <c r="N7" s="586">
        <f>'10'!M7</f>
        <v>0</v>
      </c>
      <c r="O7" s="586">
        <f>'10'!N7</f>
        <v>0</v>
      </c>
      <c r="P7" s="586">
        <f>'10'!O7</f>
        <v>0</v>
      </c>
      <c r="Q7" s="586">
        <f>'10'!P7</f>
        <v>0</v>
      </c>
      <c r="R7" s="586">
        <f>'10'!Q7</f>
        <v>0</v>
      </c>
      <c r="S7" s="586">
        <f>'10'!R7</f>
        <v>0</v>
      </c>
      <c r="T7" s="586">
        <f>'10'!S7</f>
        <v>0</v>
      </c>
      <c r="U7" s="586">
        <f>'10'!T7</f>
        <v>0</v>
      </c>
      <c r="V7" s="586">
        <f>'10'!U7</f>
        <v>0</v>
      </c>
      <c r="W7" s="586">
        <f>'10'!V7</f>
        <v>0</v>
      </c>
      <c r="X7" s="586">
        <f>'10'!W7</f>
        <v>0</v>
      </c>
    </row>
    <row r="8" spans="1:24" x14ac:dyDescent="0.3">
      <c r="B8" s="32" t="str">
        <f>'6'!B7</f>
        <v>A</v>
      </c>
      <c r="C8" s="128" t="str">
        <f>'6'!C7</f>
        <v>ES bendrieji rezultato rodikliai:</v>
      </c>
      <c r="D8" s="21"/>
      <c r="E8" s="47"/>
      <c r="F8" s="20"/>
      <c r="G8" s="20"/>
      <c r="H8" s="20"/>
      <c r="I8" s="20"/>
      <c r="J8" s="20"/>
      <c r="K8" s="20"/>
      <c r="L8" s="20"/>
      <c r="M8" s="20"/>
      <c r="N8" s="20"/>
      <c r="O8" s="20"/>
      <c r="P8" s="20"/>
      <c r="Q8" s="20"/>
      <c r="R8" s="20"/>
      <c r="S8" s="20"/>
      <c r="T8" s="20"/>
      <c r="U8" s="20"/>
      <c r="V8" s="20"/>
      <c r="W8" s="20"/>
      <c r="X8" s="20"/>
    </row>
    <row r="9" spans="1:24" ht="28.8" x14ac:dyDescent="0.3">
      <c r="A9" s="1" t="s">
        <v>541</v>
      </c>
      <c r="B9" s="488" t="str">
        <f>'6'!B8</f>
        <v>R.3</v>
      </c>
      <c r="C9" s="488" t="str">
        <f>'6'!C8</f>
        <v>Žemės ūkio sektoriaus skaitmeninimas. Ūkių, pagal BŽŪP gaunančių paramą skaitmeninėms ūkininkavimo technologijoms plėtoti, skaičius</v>
      </c>
      <c r="D9" s="636">
        <f>SUM(E9:X9)</f>
        <v>0</v>
      </c>
      <c r="E9" s="486">
        <f>'11'!D9</f>
        <v>0</v>
      </c>
      <c r="F9" s="486">
        <f>'11'!E9</f>
        <v>0</v>
      </c>
      <c r="G9" s="486">
        <f>'11'!F9</f>
        <v>0</v>
      </c>
      <c r="H9" s="486">
        <f>'11'!G9</f>
        <v>0</v>
      </c>
      <c r="I9" s="486">
        <f>'11'!H9</f>
        <v>0</v>
      </c>
      <c r="J9" s="486">
        <f>'11'!I9</f>
        <v>0</v>
      </c>
      <c r="K9" s="486">
        <f>'11'!J9</f>
        <v>0</v>
      </c>
      <c r="L9" s="486">
        <f>'11'!K9</f>
        <v>0</v>
      </c>
      <c r="M9" s="486">
        <f>'11'!L9</f>
        <v>0</v>
      </c>
      <c r="N9" s="486">
        <f>'11'!M9</f>
        <v>0</v>
      </c>
      <c r="O9" s="486">
        <f>'11'!N9</f>
        <v>0</v>
      </c>
      <c r="P9" s="486">
        <f>'11'!O9</f>
        <v>0</v>
      </c>
      <c r="Q9" s="486">
        <f>'11'!P9</f>
        <v>0</v>
      </c>
      <c r="R9" s="486">
        <f>'11'!Q9</f>
        <v>0</v>
      </c>
      <c r="S9" s="486">
        <f>'11'!R9</f>
        <v>0</v>
      </c>
      <c r="T9" s="486">
        <f>'11'!S9</f>
        <v>0</v>
      </c>
      <c r="U9" s="486">
        <f>'11'!T9</f>
        <v>0</v>
      </c>
      <c r="V9" s="486">
        <f>'11'!U9</f>
        <v>0</v>
      </c>
      <c r="W9" s="486">
        <f>'11'!V9</f>
        <v>0</v>
      </c>
      <c r="X9" s="489">
        <f>'11'!W9</f>
        <v>0</v>
      </c>
    </row>
    <row r="10" spans="1:24" ht="28.8" x14ac:dyDescent="0.3">
      <c r="A10" s="1" t="s">
        <v>557</v>
      </c>
      <c r="B10" s="488" t="str">
        <f>'6'!B9</f>
        <v>R.37</v>
      </c>
      <c r="C10" s="488" t="str">
        <f>'6'!C9</f>
        <v>Ekonomikos augimas ir darbo vietų kūrimas kaimo vietovėse. BŽŪP projektais remiamas naujų darbo vietų kūrimas</v>
      </c>
      <c r="D10" s="637">
        <f t="shared" ref="D10:D13" si="0">SUM(E10:X10)</f>
        <v>17</v>
      </c>
      <c r="E10" s="487">
        <f>'11'!D25</f>
        <v>12</v>
      </c>
      <c r="F10" s="487">
        <f>'11'!E25</f>
        <v>5</v>
      </c>
      <c r="G10" s="487">
        <f>'11'!F25</f>
        <v>0</v>
      </c>
      <c r="H10" s="487">
        <f>'11'!G25</f>
        <v>0</v>
      </c>
      <c r="I10" s="487">
        <f>'11'!H25</f>
        <v>0</v>
      </c>
      <c r="J10" s="487">
        <f>'11'!I25</f>
        <v>0</v>
      </c>
      <c r="K10" s="487">
        <f>'11'!J25</f>
        <v>0</v>
      </c>
      <c r="L10" s="487">
        <f>'11'!K25</f>
        <v>0</v>
      </c>
      <c r="M10" s="487">
        <f>'11'!L25</f>
        <v>0</v>
      </c>
      <c r="N10" s="487">
        <f>'11'!M25</f>
        <v>0</v>
      </c>
      <c r="O10" s="487">
        <f>'11'!N25</f>
        <v>0</v>
      </c>
      <c r="P10" s="487">
        <f>'11'!O25</f>
        <v>0</v>
      </c>
      <c r="Q10" s="487">
        <f>'11'!P25</f>
        <v>0</v>
      </c>
      <c r="R10" s="487">
        <f>'11'!Q25</f>
        <v>0</v>
      </c>
      <c r="S10" s="487">
        <f>'11'!R25</f>
        <v>0</v>
      </c>
      <c r="T10" s="487">
        <f>'11'!S25</f>
        <v>0</v>
      </c>
      <c r="U10" s="487">
        <f>'11'!T25</f>
        <v>0</v>
      </c>
      <c r="V10" s="487">
        <f>'11'!U25</f>
        <v>0</v>
      </c>
      <c r="W10" s="487">
        <f>'11'!V25</f>
        <v>0</v>
      </c>
      <c r="X10" s="490">
        <f>'11'!W25</f>
        <v>0</v>
      </c>
    </row>
    <row r="11" spans="1:24" ht="28.8" x14ac:dyDescent="0.3">
      <c r="A11" s="1" t="s">
        <v>575</v>
      </c>
      <c r="B11" s="488" t="str">
        <f>'6'!B10</f>
        <v>R.39</v>
      </c>
      <c r="C11" s="488" t="str">
        <f>'6'!C10</f>
        <v>Kaimo ekonomikos plėtojimas. Kaimo verslo įmonių, įskaitant bioekonomikos įmones, kuriamų naudojantis pagal BŽŪP skiriama parama, skaičius</v>
      </c>
      <c r="D11" s="636">
        <f t="shared" si="0"/>
        <v>11</v>
      </c>
      <c r="E11" s="486">
        <f>'11'!D43</f>
        <v>8</v>
      </c>
      <c r="F11" s="486">
        <f>'11'!E43</f>
        <v>3</v>
      </c>
      <c r="G11" s="486">
        <f>'11'!F43</f>
        <v>0</v>
      </c>
      <c r="H11" s="486">
        <f>'11'!G43</f>
        <v>0</v>
      </c>
      <c r="I11" s="486">
        <f>'11'!H43</f>
        <v>0</v>
      </c>
      <c r="J11" s="486">
        <f>'11'!I43</f>
        <v>0</v>
      </c>
      <c r="K11" s="486">
        <f>'11'!J43</f>
        <v>0</v>
      </c>
      <c r="L11" s="486">
        <f>'11'!K43</f>
        <v>0</v>
      </c>
      <c r="M11" s="486">
        <f>'11'!L43</f>
        <v>0</v>
      </c>
      <c r="N11" s="486">
        <f>'11'!M43</f>
        <v>0</v>
      </c>
      <c r="O11" s="486">
        <f>'11'!N43</f>
        <v>0</v>
      </c>
      <c r="P11" s="486">
        <f>'11'!O43</f>
        <v>0</v>
      </c>
      <c r="Q11" s="486">
        <f>'11'!P43</f>
        <v>0</v>
      </c>
      <c r="R11" s="486">
        <f>'11'!Q43</f>
        <v>0</v>
      </c>
      <c r="S11" s="486">
        <f>'11'!R43</f>
        <v>0</v>
      </c>
      <c r="T11" s="486">
        <f>'11'!S43</f>
        <v>0</v>
      </c>
      <c r="U11" s="486">
        <f>'11'!T43</f>
        <v>0</v>
      </c>
      <c r="V11" s="486">
        <f>'11'!U43</f>
        <v>0</v>
      </c>
      <c r="W11" s="486">
        <f>'11'!V43</f>
        <v>0</v>
      </c>
      <c r="X11" s="489">
        <f>'11'!W43</f>
        <v>0</v>
      </c>
    </row>
    <row r="12" spans="1:24" ht="28.8" x14ac:dyDescent="0.3">
      <c r="A12" s="1" t="s">
        <v>591</v>
      </c>
      <c r="B12" s="488" t="str">
        <f>'6'!B11</f>
        <v>R.41</v>
      </c>
      <c r="C12" s="488" t="str">
        <f>'6'!C11</f>
        <v>Europos kaimo tinklų kūrimas. Kaimo gyventojų, kuriems, naudojantis BŽŪP parama, sudarytos palankesnės sąlygos naudotis paslaugomis ir infrastruktūra, skaičius</v>
      </c>
      <c r="D12" s="636">
        <f t="shared" si="0"/>
        <v>1000</v>
      </c>
      <c r="E12" s="486">
        <f>'11'!D59</f>
        <v>400</v>
      </c>
      <c r="F12" s="486">
        <f>'11'!E59</f>
        <v>200</v>
      </c>
      <c r="G12" s="486">
        <f>'11'!F59</f>
        <v>400</v>
      </c>
      <c r="H12" s="486">
        <f>'11'!G59</f>
        <v>0</v>
      </c>
      <c r="I12" s="486">
        <f>'11'!H59</f>
        <v>0</v>
      </c>
      <c r="J12" s="486">
        <f>'11'!I59</f>
        <v>0</v>
      </c>
      <c r="K12" s="486">
        <f>'11'!J59</f>
        <v>0</v>
      </c>
      <c r="L12" s="486">
        <f>'11'!K59</f>
        <v>0</v>
      </c>
      <c r="M12" s="486">
        <f>'11'!L59</f>
        <v>0</v>
      </c>
      <c r="N12" s="486">
        <f>'11'!M59</f>
        <v>0</v>
      </c>
      <c r="O12" s="486">
        <f>'11'!N59</f>
        <v>0</v>
      </c>
      <c r="P12" s="486">
        <f>'11'!O59</f>
        <v>0</v>
      </c>
      <c r="Q12" s="486">
        <f>'11'!P59</f>
        <v>0</v>
      </c>
      <c r="R12" s="486">
        <f>'11'!Q59</f>
        <v>0</v>
      </c>
      <c r="S12" s="486">
        <f>'11'!R59</f>
        <v>0</v>
      </c>
      <c r="T12" s="486">
        <f>'11'!S59</f>
        <v>0</v>
      </c>
      <c r="U12" s="486">
        <f>'11'!T59</f>
        <v>0</v>
      </c>
      <c r="V12" s="486">
        <f>'11'!U59</f>
        <v>0</v>
      </c>
      <c r="W12" s="486">
        <f>'11'!V59</f>
        <v>0</v>
      </c>
      <c r="X12" s="486">
        <f>'11'!W59</f>
        <v>0</v>
      </c>
    </row>
    <row r="13" spans="1:24" ht="28.8" x14ac:dyDescent="0.3">
      <c r="A13" s="1" t="s">
        <v>607</v>
      </c>
      <c r="B13" s="488" t="str">
        <f>'6'!B12</f>
        <v>R.42</v>
      </c>
      <c r="C13" s="488" t="str">
        <f>'6'!C12</f>
        <v>Socialinės įtraukties skatinimas. Asmenų, kuriems taikomi remiami socialinės įtraukties projektai, skaičius</v>
      </c>
      <c r="D13" s="636">
        <f t="shared" si="0"/>
        <v>100</v>
      </c>
      <c r="E13" s="486">
        <f>'11'!D75</f>
        <v>0</v>
      </c>
      <c r="F13" s="486">
        <f>'11'!E75</f>
        <v>0</v>
      </c>
      <c r="G13" s="486">
        <f>'11'!F75</f>
        <v>0</v>
      </c>
      <c r="H13" s="486">
        <f>'11'!G75</f>
        <v>100</v>
      </c>
      <c r="I13" s="486">
        <f>'11'!H75</f>
        <v>0</v>
      </c>
      <c r="J13" s="486">
        <f>'11'!I75</f>
        <v>0</v>
      </c>
      <c r="K13" s="486">
        <f>'11'!J75</f>
        <v>0</v>
      </c>
      <c r="L13" s="486">
        <f>'11'!K75</f>
        <v>0</v>
      </c>
      <c r="M13" s="486">
        <f>'11'!L75</f>
        <v>0</v>
      </c>
      <c r="N13" s="486">
        <f>'11'!M75</f>
        <v>0</v>
      </c>
      <c r="O13" s="486">
        <f>'11'!N75</f>
        <v>0</v>
      </c>
      <c r="P13" s="486">
        <f>'11'!O75</f>
        <v>0</v>
      </c>
      <c r="Q13" s="486">
        <f>'11'!P75</f>
        <v>0</v>
      </c>
      <c r="R13" s="486">
        <f>'11'!Q75</f>
        <v>0</v>
      </c>
      <c r="S13" s="486">
        <f>'11'!R75</f>
        <v>0</v>
      </c>
      <c r="T13" s="486">
        <f>'11'!S75</f>
        <v>0</v>
      </c>
      <c r="U13" s="486">
        <f>'11'!T75</f>
        <v>0</v>
      </c>
      <c r="V13" s="486">
        <f>'11'!U75</f>
        <v>0</v>
      </c>
      <c r="W13" s="486">
        <f>'11'!V75</f>
        <v>0</v>
      </c>
      <c r="X13" s="486">
        <f>'11'!W75</f>
        <v>0</v>
      </c>
    </row>
    <row r="14" spans="1:24" ht="18" x14ac:dyDescent="0.3">
      <c r="C14" s="621" t="s">
        <v>406</v>
      </c>
    </row>
    <row r="15" spans="1:24" x14ac:dyDescent="0.3">
      <c r="B15" s="20">
        <v>1</v>
      </c>
      <c r="C15" s="20">
        <v>2</v>
      </c>
      <c r="D15" s="47">
        <v>3</v>
      </c>
      <c r="E15" s="20">
        <v>4</v>
      </c>
      <c r="F15" s="20">
        <v>5</v>
      </c>
      <c r="G15" s="47">
        <v>6</v>
      </c>
      <c r="H15" s="20">
        <v>7</v>
      </c>
      <c r="I15" s="20">
        <v>8</v>
      </c>
      <c r="J15" s="47">
        <v>9</v>
      </c>
    </row>
    <row r="16" spans="1:24" ht="28.8" x14ac:dyDescent="0.3">
      <c r="B16" s="32" t="s">
        <v>153</v>
      </c>
      <c r="C16" s="96" t="s">
        <v>1511</v>
      </c>
      <c r="D16" s="32" t="s">
        <v>160</v>
      </c>
      <c r="E16" s="32" t="s">
        <v>100</v>
      </c>
      <c r="F16" s="32" t="s">
        <v>101</v>
      </c>
      <c r="G16" s="32" t="s">
        <v>102</v>
      </c>
      <c r="H16" s="32" t="s">
        <v>103</v>
      </c>
      <c r="I16" s="32" t="s">
        <v>104</v>
      </c>
      <c r="J16" s="32" t="s">
        <v>105</v>
      </c>
    </row>
    <row r="17" spans="1:26" ht="28.8" x14ac:dyDescent="0.3">
      <c r="A17" s="1" t="s">
        <v>542</v>
      </c>
      <c r="B17" s="488" t="str">
        <f t="shared" ref="B17:C21" si="1">B9</f>
        <v>R.3</v>
      </c>
      <c r="C17" s="488" t="str">
        <f t="shared" si="1"/>
        <v>Žemės ūkio sektoriaus skaitmeninimas. Ūkių, pagal BŽŪP gaunančių paramą skaitmeninėms ūkininkavimo technologijoms plėtoti, skaičius</v>
      </c>
      <c r="D17" s="636">
        <f>SUM(E17:J17)</f>
        <v>0</v>
      </c>
      <c r="E17" s="486">
        <f>VLOOKUP(E$16,'11'!$B$11:$C$16,2,FALSE)</f>
        <v>0</v>
      </c>
      <c r="F17" s="486">
        <f>VLOOKUP(F$16,'11'!$B$11:$C$16,2,FALSE)</f>
        <v>0</v>
      </c>
      <c r="G17" s="486">
        <f>VLOOKUP(G$16,'11'!$B$11:$C$16,2,FALSE)</f>
        <v>0</v>
      </c>
      <c r="H17" s="486">
        <f>VLOOKUP(H$16,'11'!$B$11:$C$16,2,FALSE)</f>
        <v>0</v>
      </c>
      <c r="I17" s="486">
        <f>VLOOKUP(I$16,'11'!$B$11:$C$16,2,FALSE)</f>
        <v>0</v>
      </c>
      <c r="J17" s="486">
        <f>VLOOKUP(J$16,'11'!$B$11:$C$16,2,FALSE)</f>
        <v>0</v>
      </c>
    </row>
    <row r="18" spans="1:26" ht="28.8" x14ac:dyDescent="0.3">
      <c r="A18" s="1" t="s">
        <v>560</v>
      </c>
      <c r="B18" s="488" t="str">
        <f t="shared" si="1"/>
        <v>R.37</v>
      </c>
      <c r="C18" s="488" t="str">
        <f t="shared" si="1"/>
        <v>Ekonomikos augimas ir darbo vietų kūrimas kaimo vietovėse. BŽŪP projektais remiamas naujų darbo vietų kūrimas</v>
      </c>
      <c r="D18" s="637">
        <f t="shared" ref="D18:D21" si="2">SUM(E18:J18)</f>
        <v>17</v>
      </c>
      <c r="E18" s="487">
        <f>VLOOKUP(E$16,'11'!$B$29:$C$34,2,FALSE)</f>
        <v>2</v>
      </c>
      <c r="F18" s="487">
        <f>VLOOKUP(F$16,'11'!$B$29:$C$34,2,FALSE)</f>
        <v>3</v>
      </c>
      <c r="G18" s="487">
        <f>VLOOKUP(G$16,'11'!$B$29:$C$34,2,FALSE)</f>
        <v>6</v>
      </c>
      <c r="H18" s="487">
        <f>VLOOKUP(H$16,'11'!$B$29:$C$34,2,FALSE)</f>
        <v>5</v>
      </c>
      <c r="I18" s="487">
        <f>VLOOKUP(I$16,'11'!$B$29:$C$34,2,FALSE)</f>
        <v>1</v>
      </c>
      <c r="J18" s="487">
        <f>VLOOKUP(J$16,'11'!$B$29:$C$34,2,FALSE)</f>
        <v>0</v>
      </c>
    </row>
    <row r="19" spans="1:26" ht="28.8" x14ac:dyDescent="0.3">
      <c r="A19" s="1" t="s">
        <v>576</v>
      </c>
      <c r="B19" s="488" t="str">
        <f t="shared" si="1"/>
        <v>R.39</v>
      </c>
      <c r="C19" s="488" t="str">
        <f t="shared" si="1"/>
        <v>Kaimo ekonomikos plėtojimas. Kaimo verslo įmonių, įskaitant bioekonomikos įmones, kuriamų naudojantis pagal BŽŪP skiriama parama, skaičius</v>
      </c>
      <c r="D19" s="636">
        <f t="shared" si="2"/>
        <v>11</v>
      </c>
      <c r="E19" s="486">
        <f>VLOOKUP(E$16,'11'!$B$45:$C$50,2,FALSE)</f>
        <v>2</v>
      </c>
      <c r="F19" s="485">
        <f>VLOOKUP(F$16,'11'!$B$45:$C$50,2,FALSE)</f>
        <v>2</v>
      </c>
      <c r="G19" s="485">
        <f>VLOOKUP(G$16,'11'!$B$45:$C$50,2,FALSE)</f>
        <v>3</v>
      </c>
      <c r="H19" s="485">
        <f>VLOOKUP(H$16,'11'!$B$45:$C$50,2,FALSE)</f>
        <v>3</v>
      </c>
      <c r="I19" s="485">
        <f>VLOOKUP(I$16,'11'!$B$45:$C$50,2,FALSE)</f>
        <v>1</v>
      </c>
      <c r="J19" s="485">
        <f>VLOOKUP(J$16,'11'!$B$45:$C$50,2,FALSE)</f>
        <v>0</v>
      </c>
    </row>
    <row r="20" spans="1:26" ht="28.8" x14ac:dyDescent="0.3">
      <c r="A20" s="1" t="s">
        <v>592</v>
      </c>
      <c r="B20" s="488" t="str">
        <f t="shared" si="1"/>
        <v>R.41</v>
      </c>
      <c r="C20" s="488" t="str">
        <f t="shared" si="1"/>
        <v>Europos kaimo tinklų kūrimas. Kaimo gyventojų, kuriems, naudojantis BŽŪP parama, sudarytos palankesnės sąlygos naudotis paslaugomis ir infrastruktūra, skaičius</v>
      </c>
      <c r="D20" s="636">
        <f t="shared" si="2"/>
        <v>1000</v>
      </c>
      <c r="E20" s="486">
        <f>VLOOKUP(E$16,'11'!$B$61:$C$66,2,FALSE)</f>
        <v>0</v>
      </c>
      <c r="F20" s="485">
        <f>VLOOKUP(F$16,'11'!$B$61:$C$66,2,FALSE)</f>
        <v>200</v>
      </c>
      <c r="G20" s="485">
        <f>VLOOKUP(G$16,'11'!$B$61:$C$66,2,FALSE)</f>
        <v>400</v>
      </c>
      <c r="H20" s="485">
        <f>VLOOKUP(H$16,'11'!$B$61:$C$66,2,FALSE)</f>
        <v>200</v>
      </c>
      <c r="I20" s="485">
        <f>VLOOKUP(I$16,'11'!$B$61:$C$66,2,FALSE)</f>
        <v>200</v>
      </c>
      <c r="J20" s="485">
        <f>VLOOKUP(J$16,'11'!$B$61:$C$66,2,FALSE)</f>
        <v>0</v>
      </c>
    </row>
    <row r="21" spans="1:26" ht="28.8" x14ac:dyDescent="0.3">
      <c r="A21" s="1" t="s">
        <v>608</v>
      </c>
      <c r="B21" s="488" t="str">
        <f t="shared" si="1"/>
        <v>R.42</v>
      </c>
      <c r="C21" s="488" t="str">
        <f t="shared" si="1"/>
        <v>Socialinės įtraukties skatinimas. Asmenų, kuriems taikomi remiami socialinės įtraukties projektai, skaičius</v>
      </c>
      <c r="D21" s="636">
        <f t="shared" si="2"/>
        <v>100</v>
      </c>
      <c r="E21" s="486">
        <f>VLOOKUP(E$16,'11'!$B$77:$C$82,2,FALSE)</f>
        <v>0</v>
      </c>
      <c r="F21" s="485">
        <f>VLOOKUP(F$16,'11'!$B$77:$C$82,2,FALSE)</f>
        <v>30</v>
      </c>
      <c r="G21" s="485">
        <f>VLOOKUP(G$16,'11'!$B$77:$C$82,2,FALSE)</f>
        <v>30</v>
      </c>
      <c r="H21" s="485">
        <f>VLOOKUP(H$16,'11'!$B$77:$C$82,2,FALSE)</f>
        <v>40</v>
      </c>
      <c r="I21" s="485">
        <f>VLOOKUP(I$16,'11'!$B$77:$C$82,2,FALSE)</f>
        <v>0</v>
      </c>
      <c r="J21" s="485">
        <f>VLOOKUP(J$16,'11'!$B$77:$C$82,2,FALSE)</f>
        <v>0</v>
      </c>
    </row>
    <row r="22" spans="1:26" ht="18" x14ac:dyDescent="0.3">
      <c r="C22" s="621" t="s">
        <v>407</v>
      </c>
    </row>
    <row r="23" spans="1:26" x14ac:dyDescent="0.3">
      <c r="B23" s="492">
        <v>1</v>
      </c>
      <c r="C23" s="492">
        <v>2</v>
      </c>
      <c r="D23" s="493">
        <v>3</v>
      </c>
      <c r="E23" s="492">
        <v>4</v>
      </c>
      <c r="F23" s="492">
        <v>5</v>
      </c>
      <c r="G23" s="493">
        <v>6</v>
      </c>
      <c r="H23" s="492">
        <v>7</v>
      </c>
      <c r="I23" s="492">
        <v>8</v>
      </c>
      <c r="J23" s="493">
        <v>9</v>
      </c>
      <c r="K23" s="492">
        <v>10</v>
      </c>
      <c r="L23" s="492">
        <v>11</v>
      </c>
      <c r="M23" s="493">
        <v>12</v>
      </c>
      <c r="N23" s="492">
        <v>13</v>
      </c>
      <c r="O23" s="492">
        <v>14</v>
      </c>
      <c r="P23" s="493">
        <v>15</v>
      </c>
      <c r="Q23" s="492">
        <v>16</v>
      </c>
      <c r="R23" s="492">
        <v>17</v>
      </c>
      <c r="S23" s="493">
        <v>18</v>
      </c>
      <c r="T23" s="492">
        <v>19</v>
      </c>
      <c r="U23" s="492">
        <v>20</v>
      </c>
      <c r="V23" s="493">
        <v>21</v>
      </c>
      <c r="W23" s="492">
        <v>22</v>
      </c>
      <c r="X23" s="492">
        <v>23</v>
      </c>
      <c r="Z23" s="121" t="s">
        <v>1316</v>
      </c>
    </row>
    <row r="24" spans="1:26" x14ac:dyDescent="0.3">
      <c r="B24" s="484"/>
      <c r="C24" s="484"/>
      <c r="D24" s="483"/>
      <c r="E24" s="492" t="s">
        <v>0</v>
      </c>
      <c r="F24" s="492" t="s">
        <v>1</v>
      </c>
      <c r="G24" s="492" t="s">
        <v>2</v>
      </c>
      <c r="H24" s="492" t="s">
        <v>3</v>
      </c>
      <c r="I24" s="492" t="s">
        <v>4</v>
      </c>
      <c r="J24" s="492" t="s">
        <v>5</v>
      </c>
      <c r="K24" s="492" t="s">
        <v>6</v>
      </c>
      <c r="L24" s="492" t="s">
        <v>7</v>
      </c>
      <c r="M24" s="492" t="s">
        <v>8</v>
      </c>
      <c r="N24" s="492" t="s">
        <v>9</v>
      </c>
      <c r="O24" s="492" t="s">
        <v>43</v>
      </c>
      <c r="P24" s="492" t="s">
        <v>44</v>
      </c>
      <c r="Q24" s="492" t="s">
        <v>45</v>
      </c>
      <c r="R24" s="492" t="s">
        <v>46</v>
      </c>
      <c r="S24" s="492" t="s">
        <v>47</v>
      </c>
      <c r="T24" s="492" t="s">
        <v>48</v>
      </c>
      <c r="U24" s="492" t="s">
        <v>49</v>
      </c>
      <c r="V24" s="492" t="s">
        <v>50</v>
      </c>
      <c r="W24" s="492" t="s">
        <v>51</v>
      </c>
      <c r="X24" s="492" t="s">
        <v>52</v>
      </c>
      <c r="Z24" s="121" t="s">
        <v>1110</v>
      </c>
    </row>
    <row r="25" spans="1:26" ht="67.5" customHeight="1" x14ac:dyDescent="0.3">
      <c r="B25" s="483" t="s">
        <v>153</v>
      </c>
      <c r="C25" s="494" t="s">
        <v>1511</v>
      </c>
      <c r="D25" s="483" t="s">
        <v>160</v>
      </c>
      <c r="E25" s="491" t="str">
        <f>'10'!D7</f>
        <v>Verslo kūrimas ir plėtra</v>
      </c>
      <c r="F25" s="491" t="str">
        <f>'10'!E7</f>
        <v>Bendruomeninio verslo kūrimas ir plėtra</v>
      </c>
      <c r="G25" s="491" t="str">
        <f>'10'!F7</f>
        <v>Kaimų atnaujinimas ir plėtra</v>
      </c>
      <c r="H25" s="491" t="str">
        <f>'10'!G7</f>
        <v>Bendruomeniškumą skatinančios veiklos</v>
      </c>
      <c r="I25" s="491" t="str">
        <f>'10'!H7</f>
        <v>Tarptautinis VVG bendradarbiavimas</v>
      </c>
      <c r="J25" s="491">
        <f>'10'!I7</f>
        <v>0</v>
      </c>
      <c r="K25" s="491">
        <f>'10'!J7</f>
        <v>0</v>
      </c>
      <c r="L25" s="491">
        <f>'10'!K7</f>
        <v>0</v>
      </c>
      <c r="M25" s="491">
        <f>'10'!L7</f>
        <v>0</v>
      </c>
      <c r="N25" s="491">
        <f>'10'!M7</f>
        <v>0</v>
      </c>
      <c r="O25" s="491">
        <f>'10'!N7</f>
        <v>0</v>
      </c>
      <c r="P25" s="491">
        <f>'10'!O7</f>
        <v>0</v>
      </c>
      <c r="Q25" s="491">
        <f>'10'!P7</f>
        <v>0</v>
      </c>
      <c r="R25" s="491">
        <f>'10'!Q7</f>
        <v>0</v>
      </c>
      <c r="S25" s="491">
        <f>'10'!R7</f>
        <v>0</v>
      </c>
      <c r="T25" s="491">
        <f>'10'!S7</f>
        <v>0</v>
      </c>
      <c r="U25" s="491">
        <f>'10'!T7</f>
        <v>0</v>
      </c>
      <c r="V25" s="491">
        <f>'10'!U7</f>
        <v>0</v>
      </c>
      <c r="W25" s="491">
        <f>'10'!V7</f>
        <v>0</v>
      </c>
      <c r="X25" s="491">
        <f>'10'!W7</f>
        <v>0</v>
      </c>
      <c r="Z25" s="121"/>
    </row>
    <row r="26" spans="1:26" x14ac:dyDescent="0.3">
      <c r="B26" s="494" t="str">
        <f>'6'!B34</f>
        <v>E</v>
      </c>
      <c r="C26" s="497" t="str">
        <f>'6'!C34</f>
        <v>VPS rodikliai (produkto, rezultato):</v>
      </c>
      <c r="D26" s="635"/>
      <c r="E26" s="634"/>
      <c r="F26" s="634"/>
      <c r="G26" s="634"/>
      <c r="H26" s="634"/>
      <c r="I26" s="634"/>
      <c r="J26" s="634"/>
      <c r="K26" s="634"/>
      <c r="L26" s="634"/>
      <c r="M26" s="634"/>
      <c r="N26" s="634"/>
      <c r="O26" s="634"/>
      <c r="P26" s="634"/>
      <c r="Q26" s="634"/>
      <c r="R26" s="634"/>
      <c r="S26" s="634"/>
      <c r="T26" s="634"/>
      <c r="U26" s="634"/>
      <c r="V26" s="634"/>
      <c r="W26" s="634"/>
      <c r="X26" s="495"/>
    </row>
    <row r="27" spans="1:26" x14ac:dyDescent="0.3">
      <c r="A27" s="1" t="s">
        <v>788</v>
      </c>
      <c r="B27" s="496" t="str">
        <f>'6'!B35</f>
        <v>KAZL-R.1</v>
      </c>
      <c r="C27" s="488" t="str">
        <f>'6'!C35</f>
        <v>Projektų veiklose dalyvaujantys asmenys</v>
      </c>
      <c r="D27" s="636">
        <f>SUM(E27:X27)</f>
        <v>500</v>
      </c>
      <c r="E27" s="486">
        <f>'11'!D91</f>
        <v>0</v>
      </c>
      <c r="F27" s="486">
        <f>'11'!E91</f>
        <v>0</v>
      </c>
      <c r="G27" s="486">
        <f>'11'!F91</f>
        <v>0</v>
      </c>
      <c r="H27" s="486">
        <f>'11'!G91</f>
        <v>500</v>
      </c>
      <c r="I27" s="486">
        <f>'11'!H91</f>
        <v>0</v>
      </c>
      <c r="J27" s="486">
        <f>'11'!I91</f>
        <v>0</v>
      </c>
      <c r="K27" s="486">
        <f>'11'!J91</f>
        <v>0</v>
      </c>
      <c r="L27" s="486">
        <f>'11'!K91</f>
        <v>0</v>
      </c>
      <c r="M27" s="486">
        <f>'11'!L91</f>
        <v>0</v>
      </c>
      <c r="N27" s="486">
        <f>'11'!M91</f>
        <v>0</v>
      </c>
      <c r="O27" s="486">
        <f>'11'!N91</f>
        <v>0</v>
      </c>
      <c r="P27" s="486">
        <f>'11'!O91</f>
        <v>0</v>
      </c>
      <c r="Q27" s="486">
        <f>'11'!P91</f>
        <v>0</v>
      </c>
      <c r="R27" s="486">
        <f>'11'!Q91</f>
        <v>0</v>
      </c>
      <c r="S27" s="486">
        <f>'11'!R91</f>
        <v>0</v>
      </c>
      <c r="T27" s="486">
        <f>'11'!S91</f>
        <v>0</v>
      </c>
      <c r="U27" s="486">
        <f>'11'!T91</f>
        <v>0</v>
      </c>
      <c r="V27" s="486">
        <f>'11'!U91</f>
        <v>0</v>
      </c>
      <c r="W27" s="486">
        <f>'11'!V91</f>
        <v>0</v>
      </c>
      <c r="X27" s="486">
        <f>'11'!W91</f>
        <v>0</v>
      </c>
    </row>
    <row r="28" spans="1:26" x14ac:dyDescent="0.3">
      <c r="A28" s="1" t="s">
        <v>804</v>
      </c>
      <c r="B28" s="496" t="str">
        <f>'6'!B36</f>
        <v>KAZL-R.2</v>
      </c>
      <c r="C28" s="488">
        <f>'6'!C36</f>
        <v>0</v>
      </c>
      <c r="D28" s="636">
        <f t="shared" ref="D28:D36" si="3">SUM(E28:X28)</f>
        <v>0</v>
      </c>
      <c r="E28" s="486">
        <f>'11'!D107</f>
        <v>0</v>
      </c>
      <c r="F28" s="486">
        <f>'11'!E107</f>
        <v>0</v>
      </c>
      <c r="G28" s="486">
        <f>'11'!F107</f>
        <v>0</v>
      </c>
      <c r="H28" s="486">
        <f>'11'!G107</f>
        <v>0</v>
      </c>
      <c r="I28" s="486">
        <f>'11'!H107</f>
        <v>0</v>
      </c>
      <c r="J28" s="486">
        <f>'11'!I107</f>
        <v>0</v>
      </c>
      <c r="K28" s="486">
        <f>'11'!J107</f>
        <v>0</v>
      </c>
      <c r="L28" s="486">
        <f>'11'!K107</f>
        <v>0</v>
      </c>
      <c r="M28" s="486">
        <f>'11'!L107</f>
        <v>0</v>
      </c>
      <c r="N28" s="486">
        <f>'11'!M107</f>
        <v>0</v>
      </c>
      <c r="O28" s="486">
        <f>'11'!N107</f>
        <v>0</v>
      </c>
      <c r="P28" s="486">
        <f>'11'!O107</f>
        <v>0</v>
      </c>
      <c r="Q28" s="486">
        <f>'11'!P107</f>
        <v>0</v>
      </c>
      <c r="R28" s="486">
        <f>'11'!Q107</f>
        <v>0</v>
      </c>
      <c r="S28" s="486">
        <f>'11'!R107</f>
        <v>0</v>
      </c>
      <c r="T28" s="486">
        <f>'11'!S107</f>
        <v>0</v>
      </c>
      <c r="U28" s="486">
        <f>'11'!T107</f>
        <v>0</v>
      </c>
      <c r="V28" s="486">
        <f>'11'!U107</f>
        <v>0</v>
      </c>
      <c r="W28" s="486">
        <f>'11'!V107</f>
        <v>0</v>
      </c>
      <c r="X28" s="486">
        <f>'11'!W107</f>
        <v>0</v>
      </c>
    </row>
    <row r="29" spans="1:26" x14ac:dyDescent="0.3">
      <c r="A29" s="1" t="s">
        <v>820</v>
      </c>
      <c r="B29" s="496" t="str">
        <f>'6'!B37</f>
        <v>KAZL-R.3</v>
      </c>
      <c r="C29" s="488">
        <f>'6'!C37</f>
        <v>0</v>
      </c>
      <c r="D29" s="636">
        <f t="shared" si="3"/>
        <v>0</v>
      </c>
      <c r="E29" s="486">
        <f>'11'!D123</f>
        <v>0</v>
      </c>
      <c r="F29" s="486">
        <f>'11'!E123</f>
        <v>0</v>
      </c>
      <c r="G29" s="486">
        <f>'11'!F123</f>
        <v>0</v>
      </c>
      <c r="H29" s="486">
        <f>'11'!G123</f>
        <v>0</v>
      </c>
      <c r="I29" s="486">
        <f>'11'!H123</f>
        <v>0</v>
      </c>
      <c r="J29" s="486">
        <f>'11'!I123</f>
        <v>0</v>
      </c>
      <c r="K29" s="486">
        <f>'11'!J123</f>
        <v>0</v>
      </c>
      <c r="L29" s="486">
        <f>'11'!K123</f>
        <v>0</v>
      </c>
      <c r="M29" s="486">
        <f>'11'!L123</f>
        <v>0</v>
      </c>
      <c r="N29" s="486">
        <f>'11'!M123</f>
        <v>0</v>
      </c>
      <c r="O29" s="486">
        <f>'11'!N123</f>
        <v>0</v>
      </c>
      <c r="P29" s="486">
        <f>'11'!O123</f>
        <v>0</v>
      </c>
      <c r="Q29" s="486">
        <f>'11'!P123</f>
        <v>0</v>
      </c>
      <c r="R29" s="486">
        <f>'11'!Q123</f>
        <v>0</v>
      </c>
      <c r="S29" s="486">
        <f>'11'!R123</f>
        <v>0</v>
      </c>
      <c r="T29" s="486">
        <f>'11'!S123</f>
        <v>0</v>
      </c>
      <c r="U29" s="486">
        <f>'11'!T123</f>
        <v>0</v>
      </c>
      <c r="V29" s="486">
        <f>'11'!U123</f>
        <v>0</v>
      </c>
      <c r="W29" s="486">
        <f>'11'!V123</f>
        <v>0</v>
      </c>
      <c r="X29" s="486">
        <f>'11'!W123</f>
        <v>0</v>
      </c>
    </row>
    <row r="30" spans="1:26" x14ac:dyDescent="0.3">
      <c r="A30" s="1" t="s">
        <v>836</v>
      </c>
      <c r="B30" s="496" t="str">
        <f>'6'!B38</f>
        <v>KAZL-P.4</v>
      </c>
      <c r="C30" s="488">
        <f>'6'!C38</f>
        <v>0</v>
      </c>
      <c r="D30" s="636">
        <f t="shared" si="3"/>
        <v>0</v>
      </c>
      <c r="E30" s="486">
        <f>'11'!D139</f>
        <v>0</v>
      </c>
      <c r="F30" s="486">
        <f>'11'!E139</f>
        <v>0</v>
      </c>
      <c r="G30" s="486">
        <f>'11'!F139</f>
        <v>0</v>
      </c>
      <c r="H30" s="486">
        <f>'11'!G139</f>
        <v>0</v>
      </c>
      <c r="I30" s="486">
        <f>'11'!H139</f>
        <v>0</v>
      </c>
      <c r="J30" s="486">
        <f>'11'!I139</f>
        <v>0</v>
      </c>
      <c r="K30" s="486">
        <f>'11'!J139</f>
        <v>0</v>
      </c>
      <c r="L30" s="486">
        <f>'11'!K139</f>
        <v>0</v>
      </c>
      <c r="M30" s="486">
        <f>'11'!L139</f>
        <v>0</v>
      </c>
      <c r="N30" s="486">
        <f>'11'!M139</f>
        <v>0</v>
      </c>
      <c r="O30" s="486">
        <f>'11'!N139</f>
        <v>0</v>
      </c>
      <c r="P30" s="486">
        <f>'11'!O139</f>
        <v>0</v>
      </c>
      <c r="Q30" s="486">
        <f>'11'!P139</f>
        <v>0</v>
      </c>
      <c r="R30" s="486">
        <f>'11'!Q139</f>
        <v>0</v>
      </c>
      <c r="S30" s="486">
        <f>'11'!R139</f>
        <v>0</v>
      </c>
      <c r="T30" s="486">
        <f>'11'!S139</f>
        <v>0</v>
      </c>
      <c r="U30" s="486">
        <f>'11'!T139</f>
        <v>0</v>
      </c>
      <c r="V30" s="486">
        <f>'11'!U139</f>
        <v>0</v>
      </c>
      <c r="W30" s="486">
        <f>'11'!V139</f>
        <v>0</v>
      </c>
      <c r="X30" s="486">
        <f>'11'!W139</f>
        <v>0</v>
      </c>
    </row>
    <row r="31" spans="1:26" x14ac:dyDescent="0.3">
      <c r="A31" s="1" t="s">
        <v>852</v>
      </c>
      <c r="B31" s="496" t="str">
        <f>'6'!B39</f>
        <v>KAZL-P.5</v>
      </c>
      <c r="C31" s="488">
        <f>'6'!C39</f>
        <v>0</v>
      </c>
      <c r="D31" s="636">
        <f t="shared" si="3"/>
        <v>0</v>
      </c>
      <c r="E31" s="486">
        <f>'11'!D155</f>
        <v>0</v>
      </c>
      <c r="F31" s="486">
        <f>'11'!E155</f>
        <v>0</v>
      </c>
      <c r="G31" s="486">
        <f>'11'!F155</f>
        <v>0</v>
      </c>
      <c r="H31" s="486">
        <f>'11'!G155</f>
        <v>0</v>
      </c>
      <c r="I31" s="486">
        <f>'11'!H155</f>
        <v>0</v>
      </c>
      <c r="J31" s="486">
        <f>'11'!I155</f>
        <v>0</v>
      </c>
      <c r="K31" s="486">
        <f>'11'!J155</f>
        <v>0</v>
      </c>
      <c r="L31" s="486">
        <f>'11'!K155</f>
        <v>0</v>
      </c>
      <c r="M31" s="486">
        <f>'11'!L155</f>
        <v>0</v>
      </c>
      <c r="N31" s="486">
        <f>'11'!M155</f>
        <v>0</v>
      </c>
      <c r="O31" s="486">
        <f>'11'!N155</f>
        <v>0</v>
      </c>
      <c r="P31" s="486">
        <f>'11'!O155</f>
        <v>0</v>
      </c>
      <c r="Q31" s="486">
        <f>'11'!P155</f>
        <v>0</v>
      </c>
      <c r="R31" s="486">
        <f>'11'!Q155</f>
        <v>0</v>
      </c>
      <c r="S31" s="486">
        <f>'11'!R155</f>
        <v>0</v>
      </c>
      <c r="T31" s="486">
        <f>'11'!S155</f>
        <v>0</v>
      </c>
      <c r="U31" s="486">
        <f>'11'!T155</f>
        <v>0</v>
      </c>
      <c r="V31" s="486">
        <f>'11'!U155</f>
        <v>0</v>
      </c>
      <c r="W31" s="486">
        <f>'11'!V155</f>
        <v>0</v>
      </c>
      <c r="X31" s="486">
        <f>'11'!W155</f>
        <v>0</v>
      </c>
    </row>
    <row r="32" spans="1:26" x14ac:dyDescent="0.3">
      <c r="A32" s="1" t="s">
        <v>868</v>
      </c>
      <c r="B32" s="496" t="str">
        <f>'6'!B40</f>
        <v>KAZL-P.6</v>
      </c>
      <c r="C32" s="488">
        <f>'6'!C40</f>
        <v>0</v>
      </c>
      <c r="D32" s="636">
        <f t="shared" si="3"/>
        <v>0</v>
      </c>
      <c r="E32" s="486">
        <f>'11'!D171</f>
        <v>0</v>
      </c>
      <c r="F32" s="486">
        <f>'11'!E171</f>
        <v>0</v>
      </c>
      <c r="G32" s="486">
        <f>'11'!F171</f>
        <v>0</v>
      </c>
      <c r="H32" s="486">
        <f>'11'!G171</f>
        <v>0</v>
      </c>
      <c r="I32" s="486">
        <f>'11'!H171</f>
        <v>0</v>
      </c>
      <c r="J32" s="486">
        <f>'11'!I171</f>
        <v>0</v>
      </c>
      <c r="K32" s="486">
        <f>'11'!J171</f>
        <v>0</v>
      </c>
      <c r="L32" s="486">
        <f>'11'!K171</f>
        <v>0</v>
      </c>
      <c r="M32" s="486">
        <f>'11'!L171</f>
        <v>0</v>
      </c>
      <c r="N32" s="486">
        <f>'11'!M171</f>
        <v>0</v>
      </c>
      <c r="O32" s="486">
        <f>'11'!N171</f>
        <v>0</v>
      </c>
      <c r="P32" s="486">
        <f>'11'!O171</f>
        <v>0</v>
      </c>
      <c r="Q32" s="486">
        <f>'11'!P171</f>
        <v>0</v>
      </c>
      <c r="R32" s="486">
        <f>'11'!Q171</f>
        <v>0</v>
      </c>
      <c r="S32" s="486">
        <f>'11'!R171</f>
        <v>0</v>
      </c>
      <c r="T32" s="486">
        <f>'11'!S171</f>
        <v>0</v>
      </c>
      <c r="U32" s="486">
        <f>'11'!T171</f>
        <v>0</v>
      </c>
      <c r="V32" s="486">
        <f>'11'!U171</f>
        <v>0</v>
      </c>
      <c r="W32" s="486">
        <f>'11'!V171</f>
        <v>0</v>
      </c>
      <c r="X32" s="486">
        <f>'11'!W171</f>
        <v>0</v>
      </c>
    </row>
    <row r="33" spans="1:24" x14ac:dyDescent="0.3">
      <c r="A33" s="1" t="s">
        <v>884</v>
      </c>
      <c r="B33" s="496" t="str">
        <f>'6'!B41</f>
        <v>KAZL-P.7</v>
      </c>
      <c r="C33" s="488">
        <f>'6'!C41</f>
        <v>0</v>
      </c>
      <c r="D33" s="636">
        <f t="shared" si="3"/>
        <v>0</v>
      </c>
      <c r="E33" s="486">
        <f>'11'!D187</f>
        <v>0</v>
      </c>
      <c r="F33" s="486">
        <f>'11'!E187</f>
        <v>0</v>
      </c>
      <c r="G33" s="486">
        <f>'11'!F187</f>
        <v>0</v>
      </c>
      <c r="H33" s="486">
        <f>'11'!G187</f>
        <v>0</v>
      </c>
      <c r="I33" s="486">
        <f>'11'!H187</f>
        <v>0</v>
      </c>
      <c r="J33" s="486">
        <f>'11'!I187</f>
        <v>0</v>
      </c>
      <c r="K33" s="486">
        <f>'11'!J187</f>
        <v>0</v>
      </c>
      <c r="L33" s="486">
        <f>'11'!K187</f>
        <v>0</v>
      </c>
      <c r="M33" s="486">
        <f>'11'!L187</f>
        <v>0</v>
      </c>
      <c r="N33" s="486">
        <f>'11'!M187</f>
        <v>0</v>
      </c>
      <c r="O33" s="486">
        <f>'11'!N187</f>
        <v>0</v>
      </c>
      <c r="P33" s="486">
        <f>'11'!O187</f>
        <v>0</v>
      </c>
      <c r="Q33" s="486">
        <f>'11'!P187</f>
        <v>0</v>
      </c>
      <c r="R33" s="486">
        <f>'11'!Q187</f>
        <v>0</v>
      </c>
      <c r="S33" s="486">
        <f>'11'!R187</f>
        <v>0</v>
      </c>
      <c r="T33" s="486">
        <f>'11'!S187</f>
        <v>0</v>
      </c>
      <c r="U33" s="486">
        <f>'11'!T187</f>
        <v>0</v>
      </c>
      <c r="V33" s="486">
        <f>'11'!U187</f>
        <v>0</v>
      </c>
      <c r="W33" s="486">
        <f>'11'!V187</f>
        <v>0</v>
      </c>
      <c r="X33" s="486">
        <f>'11'!W187</f>
        <v>0</v>
      </c>
    </row>
    <row r="34" spans="1:24" x14ac:dyDescent="0.3">
      <c r="A34" s="1" t="s">
        <v>900</v>
      </c>
      <c r="B34" s="496" t="str">
        <f>'6'!B42</f>
        <v>KAZL-P.8</v>
      </c>
      <c r="C34" s="488">
        <f>'6'!C42</f>
        <v>0</v>
      </c>
      <c r="D34" s="636">
        <f t="shared" si="3"/>
        <v>0</v>
      </c>
      <c r="E34" s="486">
        <f>'11'!D203</f>
        <v>0</v>
      </c>
      <c r="F34" s="486">
        <f>'11'!E203</f>
        <v>0</v>
      </c>
      <c r="G34" s="486">
        <f>'11'!F203</f>
        <v>0</v>
      </c>
      <c r="H34" s="486">
        <f>'11'!G203</f>
        <v>0</v>
      </c>
      <c r="I34" s="486">
        <f>'11'!H203</f>
        <v>0</v>
      </c>
      <c r="J34" s="486">
        <f>'11'!I203</f>
        <v>0</v>
      </c>
      <c r="K34" s="486">
        <f>'11'!J203</f>
        <v>0</v>
      </c>
      <c r="L34" s="486">
        <f>'11'!K203</f>
        <v>0</v>
      </c>
      <c r="M34" s="486">
        <f>'11'!L203</f>
        <v>0</v>
      </c>
      <c r="N34" s="486">
        <f>'11'!M203</f>
        <v>0</v>
      </c>
      <c r="O34" s="486">
        <f>'11'!N203</f>
        <v>0</v>
      </c>
      <c r="P34" s="486">
        <f>'11'!O203</f>
        <v>0</v>
      </c>
      <c r="Q34" s="486">
        <f>'11'!P203</f>
        <v>0</v>
      </c>
      <c r="R34" s="486">
        <f>'11'!Q203</f>
        <v>0</v>
      </c>
      <c r="S34" s="486">
        <f>'11'!R203</f>
        <v>0</v>
      </c>
      <c r="T34" s="486">
        <f>'11'!S203</f>
        <v>0</v>
      </c>
      <c r="U34" s="486">
        <f>'11'!T203</f>
        <v>0</v>
      </c>
      <c r="V34" s="486">
        <f>'11'!U203</f>
        <v>0</v>
      </c>
      <c r="W34" s="486">
        <f>'11'!V203</f>
        <v>0</v>
      </c>
      <c r="X34" s="486">
        <f>'11'!W203</f>
        <v>0</v>
      </c>
    </row>
    <row r="35" spans="1:24" x14ac:dyDescent="0.3">
      <c r="A35" s="1" t="s">
        <v>916</v>
      </c>
      <c r="B35" s="496" t="str">
        <f>'6'!B43</f>
        <v>KAZL-P.9</v>
      </c>
      <c r="C35" s="488">
        <f>'6'!C43</f>
        <v>0</v>
      </c>
      <c r="D35" s="636">
        <f t="shared" si="3"/>
        <v>0</v>
      </c>
      <c r="E35" s="486">
        <f>'11'!D219</f>
        <v>0</v>
      </c>
      <c r="F35" s="486">
        <f>'11'!E219</f>
        <v>0</v>
      </c>
      <c r="G35" s="486">
        <f>'11'!F219</f>
        <v>0</v>
      </c>
      <c r="H35" s="486">
        <f>'11'!G219</f>
        <v>0</v>
      </c>
      <c r="I35" s="486">
        <f>'11'!H219</f>
        <v>0</v>
      </c>
      <c r="J35" s="486">
        <f>'11'!I219</f>
        <v>0</v>
      </c>
      <c r="K35" s="486">
        <f>'11'!J219</f>
        <v>0</v>
      </c>
      <c r="L35" s="486">
        <f>'11'!K219</f>
        <v>0</v>
      </c>
      <c r="M35" s="486">
        <f>'11'!L219</f>
        <v>0</v>
      </c>
      <c r="N35" s="486">
        <f>'11'!M219</f>
        <v>0</v>
      </c>
      <c r="O35" s="486">
        <f>'11'!N219</f>
        <v>0</v>
      </c>
      <c r="P35" s="486">
        <f>'11'!O219</f>
        <v>0</v>
      </c>
      <c r="Q35" s="486">
        <f>'11'!P219</f>
        <v>0</v>
      </c>
      <c r="R35" s="486">
        <f>'11'!Q219</f>
        <v>0</v>
      </c>
      <c r="S35" s="486">
        <f>'11'!R219</f>
        <v>0</v>
      </c>
      <c r="T35" s="486">
        <f>'11'!S219</f>
        <v>0</v>
      </c>
      <c r="U35" s="486">
        <f>'11'!T219</f>
        <v>0</v>
      </c>
      <c r="V35" s="486">
        <f>'11'!U219</f>
        <v>0</v>
      </c>
      <c r="W35" s="486">
        <f>'11'!V219</f>
        <v>0</v>
      </c>
      <c r="X35" s="486">
        <f>'11'!W219</f>
        <v>0</v>
      </c>
    </row>
    <row r="36" spans="1:24" x14ac:dyDescent="0.3">
      <c r="A36" s="1" t="s">
        <v>932</v>
      </c>
      <c r="B36" s="496" t="str">
        <f>'6'!B44</f>
        <v>KAZL-P.10</v>
      </c>
      <c r="C36" s="488">
        <f>'6'!C44</f>
        <v>0</v>
      </c>
      <c r="D36" s="636">
        <f t="shared" si="3"/>
        <v>0</v>
      </c>
      <c r="E36" s="486">
        <f>'11'!D235</f>
        <v>0</v>
      </c>
      <c r="F36" s="486">
        <f>'11'!E235</f>
        <v>0</v>
      </c>
      <c r="G36" s="486">
        <f>'11'!F235</f>
        <v>0</v>
      </c>
      <c r="H36" s="486">
        <f>'11'!G235</f>
        <v>0</v>
      </c>
      <c r="I36" s="486">
        <f>'11'!H235</f>
        <v>0</v>
      </c>
      <c r="J36" s="486">
        <f>'11'!I235</f>
        <v>0</v>
      </c>
      <c r="K36" s="486">
        <f>'11'!J235</f>
        <v>0</v>
      </c>
      <c r="L36" s="486">
        <f>'11'!K235</f>
        <v>0</v>
      </c>
      <c r="M36" s="486">
        <f>'11'!L235</f>
        <v>0</v>
      </c>
      <c r="N36" s="486">
        <f>'11'!M235</f>
        <v>0</v>
      </c>
      <c r="O36" s="486">
        <f>'11'!N235</f>
        <v>0</v>
      </c>
      <c r="P36" s="486">
        <f>'11'!O235</f>
        <v>0</v>
      </c>
      <c r="Q36" s="486">
        <f>'11'!P235</f>
        <v>0</v>
      </c>
      <c r="R36" s="486">
        <f>'11'!Q235</f>
        <v>0</v>
      </c>
      <c r="S36" s="486">
        <f>'11'!R235</f>
        <v>0</v>
      </c>
      <c r="T36" s="486">
        <f>'11'!S235</f>
        <v>0</v>
      </c>
      <c r="U36" s="486">
        <f>'11'!T235</f>
        <v>0</v>
      </c>
      <c r="V36" s="486">
        <f>'11'!U235</f>
        <v>0</v>
      </c>
      <c r="W36" s="486">
        <f>'11'!V235</f>
        <v>0</v>
      </c>
      <c r="X36" s="486">
        <f>'11'!W235</f>
        <v>0</v>
      </c>
    </row>
    <row r="37" spans="1:24" ht="18" x14ac:dyDescent="0.3">
      <c r="C37" s="621" t="s">
        <v>408</v>
      </c>
    </row>
    <row r="38" spans="1:24" x14ac:dyDescent="0.3">
      <c r="B38" s="492">
        <v>1</v>
      </c>
      <c r="C38" s="492">
        <v>2</v>
      </c>
      <c r="D38" s="493">
        <v>3</v>
      </c>
      <c r="E38" s="492">
        <v>4</v>
      </c>
      <c r="F38" s="492">
        <v>5</v>
      </c>
      <c r="G38" s="493">
        <v>6</v>
      </c>
      <c r="H38" s="492">
        <v>7</v>
      </c>
      <c r="I38" s="492">
        <v>8</v>
      </c>
      <c r="J38" s="493">
        <v>9</v>
      </c>
    </row>
    <row r="39" spans="1:24" ht="28.8" x14ac:dyDescent="0.3">
      <c r="B39" s="483" t="s">
        <v>153</v>
      </c>
      <c r="C39" s="483" t="s">
        <v>1511</v>
      </c>
      <c r="D39" s="483" t="s">
        <v>160</v>
      </c>
      <c r="E39" s="483" t="s">
        <v>100</v>
      </c>
      <c r="F39" s="483" t="s">
        <v>101</v>
      </c>
      <c r="G39" s="483" t="s">
        <v>102</v>
      </c>
      <c r="H39" s="483" t="s">
        <v>103</v>
      </c>
      <c r="I39" s="483" t="s">
        <v>104</v>
      </c>
      <c r="J39" s="483" t="s">
        <v>105</v>
      </c>
    </row>
    <row r="40" spans="1:24" x14ac:dyDescent="0.3">
      <c r="A40" s="1" t="s">
        <v>789</v>
      </c>
      <c r="B40" s="488" t="str">
        <f>B27</f>
        <v>KAZL-R.1</v>
      </c>
      <c r="C40" s="488" t="str">
        <f>C27</f>
        <v>Projektų veiklose dalyvaujantys asmenys</v>
      </c>
      <c r="D40" s="636">
        <f>SUM(E40:J40)</f>
        <v>500</v>
      </c>
      <c r="E40" s="486">
        <f>VLOOKUP(E$39,'11'!$B$93:$C$98,2,FALSE)</f>
        <v>100</v>
      </c>
      <c r="F40" s="485">
        <f>VLOOKUP(F$39,'11'!$B$93:$C$98,2,FALSE)</f>
        <v>100</v>
      </c>
      <c r="G40" s="485">
        <f>VLOOKUP(G$39,'11'!$B$93:$C$98,2,FALSE)</f>
        <v>100</v>
      </c>
      <c r="H40" s="485">
        <f>VLOOKUP(H$39,'11'!$B$93:$C$98,2,FALSE)</f>
        <v>100</v>
      </c>
      <c r="I40" s="485">
        <f>VLOOKUP(I$39,'11'!$B$93:$C$98,2,FALSE)</f>
        <v>100</v>
      </c>
      <c r="J40" s="485">
        <f>VLOOKUP(J$39,'11'!$B$93:$C$98,2,FALSE)</f>
        <v>0</v>
      </c>
    </row>
    <row r="41" spans="1:24" x14ac:dyDescent="0.3">
      <c r="A41" s="1" t="s">
        <v>805</v>
      </c>
      <c r="B41" s="488" t="str">
        <f t="shared" ref="B41:C41" si="4">B28</f>
        <v>KAZL-R.2</v>
      </c>
      <c r="C41" s="488">
        <f t="shared" si="4"/>
        <v>0</v>
      </c>
      <c r="D41" s="636">
        <f t="shared" ref="D41:D49" si="5">SUM(E41:J41)</f>
        <v>0</v>
      </c>
      <c r="E41" s="486">
        <f>VLOOKUP(E$39,'11'!$B$109:$C$114,2,FALSE)</f>
        <v>0</v>
      </c>
      <c r="F41" s="485">
        <f>VLOOKUP(F$39,'11'!$B$109:$C$114,2,FALSE)</f>
        <v>0</v>
      </c>
      <c r="G41" s="485">
        <f>VLOOKUP(G$39,'11'!$B$109:$C$114,2,FALSE)</f>
        <v>0</v>
      </c>
      <c r="H41" s="485">
        <f>VLOOKUP(H$39,'11'!$B$109:$C$114,2,FALSE)</f>
        <v>0</v>
      </c>
      <c r="I41" s="485">
        <f>VLOOKUP(I$39,'11'!$B$109:$C$114,2,FALSE)</f>
        <v>0</v>
      </c>
      <c r="J41" s="485">
        <f>VLOOKUP(J$39,'11'!$B$109:$C$114,2,FALSE)</f>
        <v>0</v>
      </c>
    </row>
    <row r="42" spans="1:24" x14ac:dyDescent="0.3">
      <c r="A42" s="1" t="s">
        <v>821</v>
      </c>
      <c r="B42" s="488" t="str">
        <f t="shared" ref="B42:C42" si="6">B29</f>
        <v>KAZL-R.3</v>
      </c>
      <c r="C42" s="488">
        <f t="shared" si="6"/>
        <v>0</v>
      </c>
      <c r="D42" s="636">
        <f t="shared" si="5"/>
        <v>0</v>
      </c>
      <c r="E42" s="486">
        <f>VLOOKUP(E$39,'11'!$B$125:$C$130,2,FALSE)</f>
        <v>0</v>
      </c>
      <c r="F42" s="485">
        <f>VLOOKUP(F$39,'11'!$B$125:$C$130,2,FALSE)</f>
        <v>0</v>
      </c>
      <c r="G42" s="485">
        <f>VLOOKUP(G$39,'11'!$B$125:$C$130,2,FALSE)</f>
        <v>0</v>
      </c>
      <c r="H42" s="485">
        <f>VLOOKUP(H$39,'11'!$B$125:$C$130,2,FALSE)</f>
        <v>0</v>
      </c>
      <c r="I42" s="485">
        <f>VLOOKUP(I$39,'11'!$B$125:$C$130,2,FALSE)</f>
        <v>0</v>
      </c>
      <c r="J42" s="485">
        <f>VLOOKUP(J$39,'11'!$B$125:$C$130,2,FALSE)</f>
        <v>0</v>
      </c>
    </row>
    <row r="43" spans="1:24" x14ac:dyDescent="0.3">
      <c r="A43" s="1" t="s">
        <v>837</v>
      </c>
      <c r="B43" s="488" t="str">
        <f t="shared" ref="B43:C43" si="7">B30</f>
        <v>KAZL-P.4</v>
      </c>
      <c r="C43" s="488">
        <f t="shared" si="7"/>
        <v>0</v>
      </c>
      <c r="D43" s="636">
        <f t="shared" si="5"/>
        <v>0</v>
      </c>
      <c r="E43" s="486">
        <f>VLOOKUP(E$39,'11'!$B$141:$C$146,2,FALSE)</f>
        <v>0</v>
      </c>
      <c r="F43" s="485">
        <f>VLOOKUP(F$39,'11'!$B$141:$C$146,2,FALSE)</f>
        <v>0</v>
      </c>
      <c r="G43" s="485">
        <f>VLOOKUP(G$39,'11'!$B$141:$C$146,2,FALSE)</f>
        <v>0</v>
      </c>
      <c r="H43" s="485">
        <f>VLOOKUP(H$39,'11'!$B$141:$C$146,2,FALSE)</f>
        <v>0</v>
      </c>
      <c r="I43" s="485">
        <f>VLOOKUP(I$39,'11'!$B$141:$C$146,2,FALSE)</f>
        <v>0</v>
      </c>
      <c r="J43" s="485">
        <f>VLOOKUP(J$39,'11'!$B$141:$C$146,2,FALSE)</f>
        <v>0</v>
      </c>
    </row>
    <row r="44" spans="1:24" x14ac:dyDescent="0.3">
      <c r="A44" s="1" t="s">
        <v>853</v>
      </c>
      <c r="B44" s="488" t="str">
        <f t="shared" ref="B44:C44" si="8">B31</f>
        <v>KAZL-P.5</v>
      </c>
      <c r="C44" s="488">
        <f t="shared" si="8"/>
        <v>0</v>
      </c>
      <c r="D44" s="636">
        <f t="shared" si="5"/>
        <v>0</v>
      </c>
      <c r="E44" s="486">
        <f>VLOOKUP(E$39,'11'!$B$157:$C$162,2,FALSE)</f>
        <v>0</v>
      </c>
      <c r="F44" s="485">
        <f>VLOOKUP(F$39,'11'!$B$157:$C$162,2,FALSE)</f>
        <v>0</v>
      </c>
      <c r="G44" s="485">
        <f>VLOOKUP(G$39,'11'!$B$157:$C$162,2,FALSE)</f>
        <v>0</v>
      </c>
      <c r="H44" s="485">
        <f>VLOOKUP(H$39,'11'!$B$157:$C$162,2,FALSE)</f>
        <v>0</v>
      </c>
      <c r="I44" s="485">
        <f>VLOOKUP(I$39,'11'!$B$157:$C$162,2,FALSE)</f>
        <v>0</v>
      </c>
      <c r="J44" s="485">
        <f>VLOOKUP(J$39,'11'!$B$157:$C$162,2,FALSE)</f>
        <v>0</v>
      </c>
    </row>
    <row r="45" spans="1:24" x14ac:dyDescent="0.3">
      <c r="A45" s="1" t="s">
        <v>869</v>
      </c>
      <c r="B45" s="488" t="str">
        <f t="shared" ref="B45:C45" si="9">B32</f>
        <v>KAZL-P.6</v>
      </c>
      <c r="C45" s="488">
        <f t="shared" si="9"/>
        <v>0</v>
      </c>
      <c r="D45" s="636">
        <f t="shared" si="5"/>
        <v>0</v>
      </c>
      <c r="E45" s="486">
        <f>VLOOKUP(E$39,'11'!$B$173:$C$178,2,FALSE)</f>
        <v>0</v>
      </c>
      <c r="F45" s="485">
        <f>VLOOKUP(F$39,'11'!$B$173:$C$178,2,FALSE)</f>
        <v>0</v>
      </c>
      <c r="G45" s="485">
        <f>VLOOKUP(G$39,'11'!$B$173:$C$178,2,FALSE)</f>
        <v>0</v>
      </c>
      <c r="H45" s="485">
        <f>VLOOKUP(H$39,'11'!$B$173:$C$178,2,FALSE)</f>
        <v>0</v>
      </c>
      <c r="I45" s="485">
        <f>VLOOKUP(I$39,'11'!$B$173:$C$178,2,FALSE)</f>
        <v>0</v>
      </c>
      <c r="J45" s="485">
        <f>VLOOKUP(J$39,'11'!$B$173:$C$178,2,FALSE)</f>
        <v>0</v>
      </c>
    </row>
    <row r="46" spans="1:24" x14ac:dyDescent="0.3">
      <c r="A46" s="1" t="s">
        <v>885</v>
      </c>
      <c r="B46" s="488" t="str">
        <f t="shared" ref="B46:C46" si="10">B33</f>
        <v>KAZL-P.7</v>
      </c>
      <c r="C46" s="488">
        <f t="shared" si="10"/>
        <v>0</v>
      </c>
      <c r="D46" s="636">
        <f t="shared" si="5"/>
        <v>0</v>
      </c>
      <c r="E46" s="486">
        <f>VLOOKUP(E$39,'11'!$B$189:$C$194,2,FALSE)</f>
        <v>0</v>
      </c>
      <c r="F46" s="485">
        <f>VLOOKUP(F$39,'11'!$B$189:$C$194,2,FALSE)</f>
        <v>0</v>
      </c>
      <c r="G46" s="485">
        <f>VLOOKUP(G$39,'11'!$B$189:$C$194,2,FALSE)</f>
        <v>0</v>
      </c>
      <c r="H46" s="485">
        <f>VLOOKUP(H$39,'11'!$B$189:$C$194,2,FALSE)</f>
        <v>0</v>
      </c>
      <c r="I46" s="485">
        <f>VLOOKUP(I$39,'11'!$B$189:$C$194,2,FALSE)</f>
        <v>0</v>
      </c>
      <c r="J46" s="485">
        <f>VLOOKUP(J$39,'11'!$B$189:$C$194,2,FALSE)</f>
        <v>0</v>
      </c>
    </row>
    <row r="47" spans="1:24" x14ac:dyDescent="0.3">
      <c r="A47" s="1" t="s">
        <v>901</v>
      </c>
      <c r="B47" s="488" t="str">
        <f t="shared" ref="B47:C47" si="11">B34</f>
        <v>KAZL-P.8</v>
      </c>
      <c r="C47" s="488">
        <f t="shared" si="11"/>
        <v>0</v>
      </c>
      <c r="D47" s="636">
        <f t="shared" si="5"/>
        <v>0</v>
      </c>
      <c r="E47" s="486">
        <f>VLOOKUP(E$39,'11'!$B$205:$C$210,2,FALSE)</f>
        <v>0</v>
      </c>
      <c r="F47" s="485">
        <f>VLOOKUP(F$39,'11'!$B$205:$C$210,2,FALSE)</f>
        <v>0</v>
      </c>
      <c r="G47" s="485">
        <f>VLOOKUP(G$39,'11'!$B$205:$C$210,2,FALSE)</f>
        <v>0</v>
      </c>
      <c r="H47" s="485">
        <f>VLOOKUP(H$39,'11'!$B$205:$C$210,2,FALSE)</f>
        <v>0</v>
      </c>
      <c r="I47" s="485">
        <f>VLOOKUP(I$39,'11'!$B$205:$C$210,2,FALSE)</f>
        <v>0</v>
      </c>
      <c r="J47" s="485">
        <f>VLOOKUP(J$39,'11'!$B$205:$C$210,2,FALSE)</f>
        <v>0</v>
      </c>
    </row>
    <row r="48" spans="1:24" x14ac:dyDescent="0.3">
      <c r="A48" s="1" t="s">
        <v>917</v>
      </c>
      <c r="B48" s="488" t="str">
        <f t="shared" ref="B48:C48" si="12">B35</f>
        <v>KAZL-P.9</v>
      </c>
      <c r="C48" s="488">
        <f t="shared" si="12"/>
        <v>0</v>
      </c>
      <c r="D48" s="636">
        <f t="shared" si="5"/>
        <v>0</v>
      </c>
      <c r="E48" s="486">
        <f>VLOOKUP(E$39,'11'!$B$221:$C$226,2,FALSE)</f>
        <v>0</v>
      </c>
      <c r="F48" s="485">
        <f>VLOOKUP(F$39,'11'!$B$221:$C$226,2,FALSE)</f>
        <v>0</v>
      </c>
      <c r="G48" s="485">
        <f>VLOOKUP(G$39,'11'!$B$221:$C$226,2,FALSE)</f>
        <v>0</v>
      </c>
      <c r="H48" s="485">
        <f>VLOOKUP(H$39,'11'!$B$221:$C$226,2,FALSE)</f>
        <v>0</v>
      </c>
      <c r="I48" s="485">
        <f>VLOOKUP(I$39,'11'!$B$221:$C$226,2,FALSE)</f>
        <v>0</v>
      </c>
      <c r="J48" s="485">
        <f>VLOOKUP(J$39,'11'!$B$221:$C$226,2,FALSE)</f>
        <v>0</v>
      </c>
    </row>
    <row r="49" spans="1:10" x14ac:dyDescent="0.3">
      <c r="A49" s="1" t="s">
        <v>933</v>
      </c>
      <c r="B49" s="488" t="str">
        <f t="shared" ref="B49:C49" si="13">B36</f>
        <v>KAZL-P.10</v>
      </c>
      <c r="C49" s="488">
        <f t="shared" si="13"/>
        <v>0</v>
      </c>
      <c r="D49" s="636">
        <f t="shared" si="5"/>
        <v>0</v>
      </c>
      <c r="E49" s="486">
        <f>VLOOKUP(E$39,'11'!$B$237:$C$242,2,FALSE)</f>
        <v>0</v>
      </c>
      <c r="F49" s="485">
        <f>VLOOKUP(F$39,'11'!$B$237:$C$242,2,FALSE)</f>
        <v>0</v>
      </c>
      <c r="G49" s="485">
        <f>VLOOKUP(G$39,'11'!$B$237:$C$242,2,FALSE)</f>
        <v>0</v>
      </c>
      <c r="H49" s="485">
        <f>VLOOKUP(H$39,'11'!$B$237:$C$242,2,FALSE)</f>
        <v>0</v>
      </c>
      <c r="I49" s="485">
        <f>VLOOKUP(I$39,'11'!$B$237:$C$242,2,FALSE)</f>
        <v>0</v>
      </c>
      <c r="J49" s="485">
        <f>VLOOKUP(J$39,'11'!$B$237:$C$242,2,FALSE)</f>
        <v>0</v>
      </c>
    </row>
    <row r="52" spans="1:10" x14ac:dyDescent="0.3">
      <c r="C52" s="596" t="s">
        <v>1611</v>
      </c>
    </row>
    <row r="53" spans="1:10" x14ac:dyDescent="0.3">
      <c r="C53" s="229" t="s">
        <v>1612</v>
      </c>
    </row>
    <row r="54" spans="1:10" x14ac:dyDescent="0.3">
      <c r="C54" s="597" t="s">
        <v>1641</v>
      </c>
    </row>
    <row r="55" spans="1:10" ht="43.2" x14ac:dyDescent="0.3">
      <c r="C55" s="335" t="s">
        <v>1639</v>
      </c>
    </row>
  </sheetData>
  <phoneticPr fontId="8" type="noConversion"/>
  <dataValidations count="1">
    <dataValidation type="whole" allowBlank="1" showInputMessage="1" showErrorMessage="1" prompt="Įveskite sveiką skaičių. Maksimali reikšmė - 50" sqref="E8:X8" xr:uid="{848805BF-EB1B-4F33-858F-48DDB4A75BB5}">
      <formula1>0</formula1>
      <formula2>50</formula2>
    </dataValidation>
  </dataValidations>
  <pageMargins left="0.70866141732283472" right="0.70866141732283472" top="0.74803149606299213" bottom="0.74803149606299213" header="0.31496062992125984" footer="0.31496062992125984"/>
  <pageSetup paperSize="9" scale="52" fitToHeight="0" orientation="landscape" horizontalDpi="4294967293" verticalDpi="0" r:id="rId1"/>
  <rowBreaks count="1" manualBreakCount="1">
    <brk id="22" max="16383" man="1"/>
  </rowBreaks>
  <colBreaks count="1" manualBreakCount="1">
    <brk id="13" max="4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20A1D-B1CA-48A7-9CE8-A5245B12356B}">
  <sheetPr>
    <tabColor theme="9"/>
  </sheetPr>
  <dimension ref="A1:AE78"/>
  <sheetViews>
    <sheetView topLeftCell="A64" zoomScaleNormal="100" workbookViewId="0">
      <selection activeCell="B1" sqref="B1"/>
    </sheetView>
  </sheetViews>
  <sheetFormatPr defaultColWidth="9.109375" defaultRowHeight="14.4" x14ac:dyDescent="0.3"/>
  <cols>
    <col min="1" max="1" width="8.6640625" style="13" customWidth="1"/>
    <col min="2" max="2" width="12.6640625" style="13" customWidth="1"/>
    <col min="3" max="3" width="70.5546875" style="13" customWidth="1"/>
    <col min="4" max="30" width="11.6640625" style="13" customWidth="1"/>
    <col min="31" max="31" width="32.6640625" style="13" customWidth="1"/>
    <col min="32" max="16384" width="9.109375" style="13"/>
  </cols>
  <sheetData>
    <row r="1" spans="1:31" s="42" customFormat="1" ht="18" x14ac:dyDescent="0.3">
      <c r="A1" s="44" t="s">
        <v>242</v>
      </c>
      <c r="B1" s="44" t="str">
        <f>'15'!B1</f>
        <v>Preliminarus VPS įgyvendinimo planas</v>
      </c>
      <c r="C1" s="44"/>
      <c r="D1" s="44"/>
      <c r="F1" s="44"/>
      <c r="G1" s="44"/>
      <c r="H1" s="44"/>
      <c r="I1" s="44"/>
      <c r="J1" s="44"/>
      <c r="K1" s="44"/>
      <c r="L1" s="108" t="s">
        <v>1512</v>
      </c>
      <c r="M1" s="44"/>
      <c r="N1" s="44"/>
      <c r="O1" s="44"/>
      <c r="P1" s="44"/>
      <c r="Q1" s="44"/>
      <c r="R1" s="44"/>
      <c r="S1" s="44"/>
      <c r="T1" s="44"/>
      <c r="U1" s="44"/>
      <c r="V1" s="44"/>
      <c r="W1" s="44"/>
      <c r="X1" s="44"/>
      <c r="Y1" s="44"/>
      <c r="Z1" s="44"/>
      <c r="AA1" s="44"/>
      <c r="AB1" s="44"/>
      <c r="AC1" s="44"/>
      <c r="AD1" s="44"/>
      <c r="AE1" s="44"/>
    </row>
    <row r="2" spans="1:31" x14ac:dyDescent="0.3">
      <c r="A2" s="1"/>
      <c r="B2" s="1"/>
      <c r="C2" s="1"/>
      <c r="D2" s="1"/>
      <c r="E2" s="1"/>
      <c r="F2" s="1"/>
      <c r="G2" s="1"/>
      <c r="H2" s="1"/>
      <c r="I2" s="1"/>
      <c r="J2" s="1"/>
      <c r="K2" s="1"/>
      <c r="L2" s="605" t="s">
        <v>1612</v>
      </c>
      <c r="M2" s="1"/>
      <c r="N2" s="1"/>
      <c r="O2" s="1"/>
      <c r="P2" s="1"/>
      <c r="Q2" s="1"/>
      <c r="R2" s="1"/>
      <c r="S2" s="1"/>
      <c r="T2" s="1"/>
      <c r="U2" s="1"/>
      <c r="V2" s="1"/>
      <c r="W2" s="1"/>
      <c r="X2" s="1"/>
      <c r="Y2" s="1"/>
      <c r="Z2" s="1"/>
      <c r="AA2" s="1"/>
      <c r="AB2" s="1"/>
      <c r="AC2" s="1"/>
      <c r="AD2" s="1"/>
      <c r="AE2" s="1"/>
    </row>
    <row r="3" spans="1:31" x14ac:dyDescent="0.3">
      <c r="A3" s="1"/>
      <c r="B3" s="140" t="s">
        <v>1272</v>
      </c>
      <c r="C3" s="205" t="str">
        <f>'1'!C8</f>
        <v>KAZL</v>
      </c>
      <c r="D3" s="1"/>
      <c r="E3" s="1"/>
      <c r="F3" s="1"/>
      <c r="G3" s="1"/>
      <c r="H3" s="1"/>
      <c r="I3" s="1"/>
      <c r="J3" s="1"/>
      <c r="K3" s="1"/>
      <c r="L3" s="606" t="s">
        <v>1658</v>
      </c>
      <c r="M3" s="1"/>
      <c r="N3" s="1"/>
      <c r="O3" s="1"/>
      <c r="P3" s="1"/>
      <c r="Q3" s="1"/>
      <c r="R3" s="1"/>
      <c r="S3" s="1"/>
      <c r="T3" s="1"/>
      <c r="U3" s="1"/>
      <c r="V3" s="1"/>
      <c r="W3" s="1"/>
      <c r="X3" s="1"/>
      <c r="Y3" s="1"/>
      <c r="Z3" s="1"/>
      <c r="AA3" s="1"/>
      <c r="AB3" s="1"/>
      <c r="AC3" s="1"/>
      <c r="AD3" s="1"/>
      <c r="AE3" s="1"/>
    </row>
    <row r="4" spans="1:31" customFormat="1" x14ac:dyDescent="0.3">
      <c r="L4" s="605" t="s">
        <v>1639</v>
      </c>
    </row>
    <row r="5" spans="1:31" ht="43.2" x14ac:dyDescent="0.3">
      <c r="B5" s="21" t="s">
        <v>54</v>
      </c>
      <c r="C5" s="20" t="s">
        <v>53</v>
      </c>
      <c r="D5" s="768" t="s">
        <v>100</v>
      </c>
      <c r="E5" s="768"/>
      <c r="F5" s="768"/>
      <c r="G5" s="768"/>
      <c r="H5" s="768" t="s">
        <v>101</v>
      </c>
      <c r="I5" s="768"/>
      <c r="J5" s="768"/>
      <c r="K5" s="768"/>
    </row>
    <row r="6" spans="1:31" x14ac:dyDescent="0.3">
      <c r="B6" s="21"/>
      <c r="C6" s="20"/>
      <c r="D6" s="224" t="s">
        <v>96</v>
      </c>
      <c r="E6" s="224" t="s">
        <v>97</v>
      </c>
      <c r="F6" s="224" t="s">
        <v>98</v>
      </c>
      <c r="G6" s="224" t="s">
        <v>99</v>
      </c>
      <c r="H6" s="224" t="s">
        <v>96</v>
      </c>
      <c r="I6" s="224" t="s">
        <v>97</v>
      </c>
      <c r="J6" s="224" t="s">
        <v>98</v>
      </c>
      <c r="K6" s="224" t="s">
        <v>99</v>
      </c>
    </row>
    <row r="7" spans="1:31" x14ac:dyDescent="0.3">
      <c r="B7" s="692" t="s">
        <v>0</v>
      </c>
      <c r="C7" s="184" t="str">
        <f>'7'!C7</f>
        <v>Verslo kūrimas ir plėtra</v>
      </c>
      <c r="D7" s="693">
        <f>'15'!G8</f>
        <v>0</v>
      </c>
      <c r="E7" s="693">
        <f>'15'!H8</f>
        <v>0</v>
      </c>
      <c r="F7" s="693">
        <f>'15'!I8</f>
        <v>0</v>
      </c>
      <c r="G7" s="693">
        <f>'15'!J8</f>
        <v>140000</v>
      </c>
      <c r="H7" s="693">
        <f>'15'!K8</f>
        <v>0</v>
      </c>
      <c r="I7" s="693">
        <f>'15'!L8</f>
        <v>70000</v>
      </c>
      <c r="J7" s="693">
        <f>'15'!M8</f>
        <v>0</v>
      </c>
      <c r="K7" s="693">
        <f>'15'!N8</f>
        <v>0</v>
      </c>
    </row>
    <row r="8" spans="1:31" x14ac:dyDescent="0.3">
      <c r="B8" s="692" t="s">
        <v>1</v>
      </c>
      <c r="C8" s="184" t="str">
        <f>'7'!C8</f>
        <v>Bendruomeninio verslo kūrimas ir plėtra</v>
      </c>
      <c r="D8" s="693">
        <f>'15'!G9</f>
        <v>0</v>
      </c>
      <c r="E8" s="693">
        <f>'15'!H9</f>
        <v>0</v>
      </c>
      <c r="F8" s="693">
        <f>'15'!I9</f>
        <v>0</v>
      </c>
      <c r="G8" s="693">
        <f>'15'!J9</f>
        <v>0</v>
      </c>
      <c r="H8" s="693">
        <f>'15'!K9</f>
        <v>0</v>
      </c>
      <c r="I8" s="693">
        <f>'15'!L9</f>
        <v>88000</v>
      </c>
      <c r="J8" s="693">
        <f>'15'!M9</f>
        <v>0</v>
      </c>
      <c r="K8" s="693">
        <f>'15'!N9</f>
        <v>0</v>
      </c>
    </row>
    <row r="9" spans="1:31" x14ac:dyDescent="0.3">
      <c r="B9" s="692" t="s">
        <v>2</v>
      </c>
      <c r="C9" s="184" t="str">
        <f>'7'!C9</f>
        <v>Kaimų atnaujinimas ir plėtra</v>
      </c>
      <c r="D9" s="693">
        <f>'15'!G10</f>
        <v>0</v>
      </c>
      <c r="E9" s="693">
        <f>'15'!H10</f>
        <v>0</v>
      </c>
      <c r="F9" s="693">
        <f>'15'!I10</f>
        <v>0</v>
      </c>
      <c r="G9" s="693">
        <f>'15'!J10</f>
        <v>0</v>
      </c>
      <c r="H9" s="693">
        <f>'15'!K10</f>
        <v>22000</v>
      </c>
      <c r="I9" s="693">
        <f>'15'!L10</f>
        <v>0</v>
      </c>
      <c r="J9" s="693">
        <f>'15'!M10</f>
        <v>0</v>
      </c>
      <c r="K9" s="693">
        <f>'15'!N10</f>
        <v>0</v>
      </c>
    </row>
    <row r="10" spans="1:31" x14ac:dyDescent="0.3">
      <c r="B10" s="692" t="s">
        <v>3</v>
      </c>
      <c r="C10" s="184" t="str">
        <f>'7'!C10</f>
        <v>Bendruomeniškumą skatinančios veiklos</v>
      </c>
      <c r="D10" s="693">
        <f>'15'!G11</f>
        <v>0</v>
      </c>
      <c r="E10" s="693">
        <f>'15'!H11</f>
        <v>0</v>
      </c>
      <c r="F10" s="693">
        <f>'15'!I11</f>
        <v>0</v>
      </c>
      <c r="G10" s="693">
        <f>'15'!J11</f>
        <v>40923</v>
      </c>
      <c r="H10" s="693">
        <f>'15'!K11</f>
        <v>0</v>
      </c>
      <c r="I10" s="693">
        <f>'15'!L11</f>
        <v>0</v>
      </c>
      <c r="J10" s="693">
        <f>'15'!M11</f>
        <v>0</v>
      </c>
      <c r="K10" s="693">
        <f>'15'!N11</f>
        <v>40000</v>
      </c>
    </row>
    <row r="11" spans="1:31" x14ac:dyDescent="0.3">
      <c r="B11" s="692" t="s">
        <v>4</v>
      </c>
      <c r="C11" s="184" t="str">
        <f>'7'!C11</f>
        <v>Tarptautinis VVG bendradarbiavimas</v>
      </c>
      <c r="D11" s="693">
        <f>'15'!G12</f>
        <v>0</v>
      </c>
      <c r="E11" s="693">
        <f>'15'!H12</f>
        <v>0</v>
      </c>
      <c r="F11" s="693">
        <f>'15'!I12</f>
        <v>0</v>
      </c>
      <c r="G11" s="693">
        <f>'15'!J12</f>
        <v>0</v>
      </c>
      <c r="H11" s="693">
        <f>'15'!K12</f>
        <v>0</v>
      </c>
      <c r="I11" s="693">
        <f>'15'!L12</f>
        <v>0</v>
      </c>
      <c r="J11" s="693">
        <f>'15'!M12</f>
        <v>0</v>
      </c>
      <c r="K11" s="693">
        <f>'15'!N12</f>
        <v>0</v>
      </c>
    </row>
    <row r="12" spans="1:31" x14ac:dyDescent="0.3">
      <c r="B12" s="692" t="s">
        <v>5</v>
      </c>
      <c r="C12" s="184">
        <f>'7'!C12</f>
        <v>0</v>
      </c>
      <c r="D12" s="693">
        <f>'15'!G13</f>
        <v>0</v>
      </c>
      <c r="E12" s="693">
        <f>'15'!H13</f>
        <v>0</v>
      </c>
      <c r="F12" s="693">
        <f>'15'!I13</f>
        <v>0</v>
      </c>
      <c r="G12" s="693">
        <f>'15'!J13</f>
        <v>0</v>
      </c>
      <c r="H12" s="693">
        <f>'15'!K13</f>
        <v>0</v>
      </c>
      <c r="I12" s="693">
        <f>'15'!L13</f>
        <v>0</v>
      </c>
      <c r="J12" s="693">
        <f>'15'!M13</f>
        <v>0</v>
      </c>
      <c r="K12" s="693">
        <f>'15'!N13</f>
        <v>0</v>
      </c>
    </row>
    <row r="13" spans="1:31" x14ac:dyDescent="0.3">
      <c r="B13" s="692" t="s">
        <v>6</v>
      </c>
      <c r="C13" s="184">
        <f>'7'!C13</f>
        <v>0</v>
      </c>
      <c r="D13" s="693">
        <f>'15'!G14</f>
        <v>0</v>
      </c>
      <c r="E13" s="693">
        <f>'15'!H14</f>
        <v>0</v>
      </c>
      <c r="F13" s="693">
        <f>'15'!I14</f>
        <v>0</v>
      </c>
      <c r="G13" s="693">
        <f>'15'!J14</f>
        <v>0</v>
      </c>
      <c r="H13" s="693">
        <f>'15'!K14</f>
        <v>0</v>
      </c>
      <c r="I13" s="693">
        <f>'15'!L14</f>
        <v>0</v>
      </c>
      <c r="J13" s="693">
        <f>'15'!M14</f>
        <v>0</v>
      </c>
      <c r="K13" s="693">
        <f>'15'!N14</f>
        <v>0</v>
      </c>
    </row>
    <row r="14" spans="1:31" x14ac:dyDescent="0.3">
      <c r="B14" s="692" t="s">
        <v>7</v>
      </c>
      <c r="C14" s="184">
        <f>'7'!C14</f>
        <v>0</v>
      </c>
      <c r="D14" s="693">
        <f>'15'!G15</f>
        <v>0</v>
      </c>
      <c r="E14" s="693">
        <f>'15'!H15</f>
        <v>0</v>
      </c>
      <c r="F14" s="693">
        <f>'15'!I15</f>
        <v>0</v>
      </c>
      <c r="G14" s="693">
        <f>'15'!J15</f>
        <v>0</v>
      </c>
      <c r="H14" s="693">
        <f>'15'!K15</f>
        <v>0</v>
      </c>
      <c r="I14" s="693">
        <f>'15'!L15</f>
        <v>0</v>
      </c>
      <c r="J14" s="693">
        <f>'15'!M15</f>
        <v>0</v>
      </c>
      <c r="K14" s="693">
        <f>'15'!N15</f>
        <v>0</v>
      </c>
    </row>
    <row r="15" spans="1:31" x14ac:dyDescent="0.3">
      <c r="B15" s="692" t="s">
        <v>8</v>
      </c>
      <c r="C15" s="184">
        <f>'7'!C15</f>
        <v>0</v>
      </c>
      <c r="D15" s="693">
        <f>'15'!G16</f>
        <v>0</v>
      </c>
      <c r="E15" s="693">
        <f>'15'!H16</f>
        <v>0</v>
      </c>
      <c r="F15" s="693">
        <f>'15'!I16</f>
        <v>0</v>
      </c>
      <c r="G15" s="693">
        <f>'15'!J16</f>
        <v>0</v>
      </c>
      <c r="H15" s="693">
        <f>'15'!K16</f>
        <v>0</v>
      </c>
      <c r="I15" s="693">
        <f>'15'!L16</f>
        <v>0</v>
      </c>
      <c r="J15" s="693">
        <f>'15'!M16</f>
        <v>0</v>
      </c>
      <c r="K15" s="693">
        <f>'15'!N16</f>
        <v>0</v>
      </c>
    </row>
    <row r="16" spans="1:31" x14ac:dyDescent="0.3">
      <c r="B16" s="692" t="s">
        <v>9</v>
      </c>
      <c r="C16" s="184">
        <f>'7'!C16</f>
        <v>0</v>
      </c>
      <c r="D16" s="693">
        <f>'15'!G17</f>
        <v>0</v>
      </c>
      <c r="E16" s="693">
        <f>'15'!H17</f>
        <v>0</v>
      </c>
      <c r="F16" s="693">
        <f>'15'!I17</f>
        <v>0</v>
      </c>
      <c r="G16" s="693">
        <f>'15'!J17</f>
        <v>0</v>
      </c>
      <c r="H16" s="693">
        <f>'15'!K17</f>
        <v>0</v>
      </c>
      <c r="I16" s="693">
        <f>'15'!L17</f>
        <v>0</v>
      </c>
      <c r="J16" s="693">
        <f>'15'!M17</f>
        <v>0</v>
      </c>
      <c r="K16" s="693">
        <f>'15'!N17</f>
        <v>0</v>
      </c>
    </row>
    <row r="17" spans="2:11" x14ac:dyDescent="0.3">
      <c r="B17" s="692" t="s">
        <v>43</v>
      </c>
      <c r="C17" s="184">
        <f>'7'!C17</f>
        <v>0</v>
      </c>
      <c r="D17" s="693">
        <f>'15'!G18</f>
        <v>0</v>
      </c>
      <c r="E17" s="693">
        <f>'15'!H18</f>
        <v>0</v>
      </c>
      <c r="F17" s="693">
        <f>'15'!I18</f>
        <v>0</v>
      </c>
      <c r="G17" s="693">
        <f>'15'!J18</f>
        <v>0</v>
      </c>
      <c r="H17" s="693">
        <f>'15'!K18</f>
        <v>0</v>
      </c>
      <c r="I17" s="693">
        <f>'15'!L18</f>
        <v>0</v>
      </c>
      <c r="J17" s="693">
        <f>'15'!M18</f>
        <v>0</v>
      </c>
      <c r="K17" s="693">
        <f>'15'!N18</f>
        <v>0</v>
      </c>
    </row>
    <row r="18" spans="2:11" x14ac:dyDescent="0.3">
      <c r="B18" s="692" t="s">
        <v>44</v>
      </c>
      <c r="C18" s="184">
        <f>'7'!C18</f>
        <v>0</v>
      </c>
      <c r="D18" s="693">
        <f>'15'!G19</f>
        <v>0</v>
      </c>
      <c r="E18" s="693">
        <f>'15'!H19</f>
        <v>0</v>
      </c>
      <c r="F18" s="693">
        <f>'15'!I19</f>
        <v>0</v>
      </c>
      <c r="G18" s="693">
        <f>'15'!J19</f>
        <v>0</v>
      </c>
      <c r="H18" s="693">
        <f>'15'!K19</f>
        <v>0</v>
      </c>
      <c r="I18" s="693">
        <f>'15'!L19</f>
        <v>0</v>
      </c>
      <c r="J18" s="693">
        <f>'15'!M19</f>
        <v>0</v>
      </c>
      <c r="K18" s="693">
        <f>'15'!N19</f>
        <v>0</v>
      </c>
    </row>
    <row r="19" spans="2:11" x14ac:dyDescent="0.3">
      <c r="B19" s="692" t="s">
        <v>45</v>
      </c>
      <c r="C19" s="184">
        <f>'7'!C19</f>
        <v>0</v>
      </c>
      <c r="D19" s="693">
        <f>'15'!G20</f>
        <v>0</v>
      </c>
      <c r="E19" s="693">
        <f>'15'!H20</f>
        <v>0</v>
      </c>
      <c r="F19" s="693">
        <f>'15'!I20</f>
        <v>0</v>
      </c>
      <c r="G19" s="693">
        <f>'15'!J20</f>
        <v>0</v>
      </c>
      <c r="H19" s="693">
        <f>'15'!K20</f>
        <v>0</v>
      </c>
      <c r="I19" s="693">
        <f>'15'!L20</f>
        <v>0</v>
      </c>
      <c r="J19" s="693">
        <f>'15'!M20</f>
        <v>0</v>
      </c>
      <c r="K19" s="693">
        <f>'15'!N20</f>
        <v>0</v>
      </c>
    </row>
    <row r="20" spans="2:11" x14ac:dyDescent="0.3">
      <c r="B20" s="692" t="s">
        <v>46</v>
      </c>
      <c r="C20" s="184">
        <f>'7'!C20</f>
        <v>0</v>
      </c>
      <c r="D20" s="693">
        <f>'15'!G21</f>
        <v>0</v>
      </c>
      <c r="E20" s="693">
        <f>'15'!H21</f>
        <v>0</v>
      </c>
      <c r="F20" s="693">
        <f>'15'!I21</f>
        <v>0</v>
      </c>
      <c r="G20" s="693">
        <f>'15'!J21</f>
        <v>0</v>
      </c>
      <c r="H20" s="693">
        <f>'15'!K21</f>
        <v>0</v>
      </c>
      <c r="I20" s="693">
        <f>'15'!L21</f>
        <v>0</v>
      </c>
      <c r="J20" s="693">
        <f>'15'!M21</f>
        <v>0</v>
      </c>
      <c r="K20" s="693">
        <f>'15'!N21</f>
        <v>0</v>
      </c>
    </row>
    <row r="21" spans="2:11" x14ac:dyDescent="0.3">
      <c r="B21" s="692" t="s">
        <v>47</v>
      </c>
      <c r="C21" s="184">
        <f>'7'!C21</f>
        <v>0</v>
      </c>
      <c r="D21" s="693">
        <f>'15'!G22</f>
        <v>0</v>
      </c>
      <c r="E21" s="693">
        <f>'15'!H22</f>
        <v>0</v>
      </c>
      <c r="F21" s="693">
        <f>'15'!I22</f>
        <v>0</v>
      </c>
      <c r="G21" s="693">
        <f>'15'!J22</f>
        <v>0</v>
      </c>
      <c r="H21" s="693">
        <f>'15'!K22</f>
        <v>0</v>
      </c>
      <c r="I21" s="693">
        <f>'15'!L22</f>
        <v>0</v>
      </c>
      <c r="J21" s="693">
        <f>'15'!M22</f>
        <v>0</v>
      </c>
      <c r="K21" s="693">
        <f>'15'!N22</f>
        <v>0</v>
      </c>
    </row>
    <row r="22" spans="2:11" x14ac:dyDescent="0.3">
      <c r="B22" s="692" t="s">
        <v>48</v>
      </c>
      <c r="C22" s="184">
        <f>'7'!C22</f>
        <v>0</v>
      </c>
      <c r="D22" s="693">
        <f>'15'!G23</f>
        <v>0</v>
      </c>
      <c r="E22" s="693">
        <f>'15'!H23</f>
        <v>0</v>
      </c>
      <c r="F22" s="693">
        <f>'15'!I23</f>
        <v>0</v>
      </c>
      <c r="G22" s="693">
        <f>'15'!J23</f>
        <v>0</v>
      </c>
      <c r="H22" s="693">
        <f>'15'!K23</f>
        <v>0</v>
      </c>
      <c r="I22" s="693">
        <f>'15'!L23</f>
        <v>0</v>
      </c>
      <c r="J22" s="693">
        <f>'15'!M23</f>
        <v>0</v>
      </c>
      <c r="K22" s="693">
        <f>'15'!N23</f>
        <v>0</v>
      </c>
    </row>
    <row r="23" spans="2:11" x14ac:dyDescent="0.3">
      <c r="B23" s="692" t="s">
        <v>49</v>
      </c>
      <c r="C23" s="184">
        <f>'7'!C23</f>
        <v>0</v>
      </c>
      <c r="D23" s="693">
        <f>'15'!G24</f>
        <v>0</v>
      </c>
      <c r="E23" s="693">
        <f>'15'!H24</f>
        <v>0</v>
      </c>
      <c r="F23" s="693">
        <f>'15'!I24</f>
        <v>0</v>
      </c>
      <c r="G23" s="693">
        <f>'15'!J24</f>
        <v>0</v>
      </c>
      <c r="H23" s="693">
        <f>'15'!K24</f>
        <v>0</v>
      </c>
      <c r="I23" s="693">
        <f>'15'!L24</f>
        <v>0</v>
      </c>
      <c r="J23" s="693">
        <f>'15'!M24</f>
        <v>0</v>
      </c>
      <c r="K23" s="693">
        <f>'15'!N24</f>
        <v>0</v>
      </c>
    </row>
    <row r="24" spans="2:11" x14ac:dyDescent="0.3">
      <c r="B24" s="692" t="s">
        <v>50</v>
      </c>
      <c r="C24" s="184">
        <f>'7'!C24</f>
        <v>0</v>
      </c>
      <c r="D24" s="693">
        <f>'15'!G25</f>
        <v>0</v>
      </c>
      <c r="E24" s="693">
        <f>'15'!H25</f>
        <v>0</v>
      </c>
      <c r="F24" s="693">
        <f>'15'!I25</f>
        <v>0</v>
      </c>
      <c r="G24" s="693">
        <f>'15'!J25</f>
        <v>0</v>
      </c>
      <c r="H24" s="693">
        <f>'15'!K25</f>
        <v>0</v>
      </c>
      <c r="I24" s="693">
        <f>'15'!L25</f>
        <v>0</v>
      </c>
      <c r="J24" s="693">
        <f>'15'!M25</f>
        <v>0</v>
      </c>
      <c r="K24" s="693">
        <f>'15'!N25</f>
        <v>0</v>
      </c>
    </row>
    <row r="25" spans="2:11" x14ac:dyDescent="0.3">
      <c r="B25" s="692" t="s">
        <v>51</v>
      </c>
      <c r="C25" s="184">
        <f>'7'!C25</f>
        <v>0</v>
      </c>
      <c r="D25" s="693">
        <f>'15'!G26</f>
        <v>0</v>
      </c>
      <c r="E25" s="693">
        <f>'15'!H26</f>
        <v>0</v>
      </c>
      <c r="F25" s="693">
        <f>'15'!I26</f>
        <v>0</v>
      </c>
      <c r="G25" s="693">
        <f>'15'!J26</f>
        <v>0</v>
      </c>
      <c r="H25" s="693">
        <f>'15'!K26</f>
        <v>0</v>
      </c>
      <c r="I25" s="693">
        <f>'15'!L26</f>
        <v>0</v>
      </c>
      <c r="J25" s="693">
        <f>'15'!M26</f>
        <v>0</v>
      </c>
      <c r="K25" s="693">
        <f>'15'!N26</f>
        <v>0</v>
      </c>
    </row>
    <row r="26" spans="2:11" x14ac:dyDescent="0.3">
      <c r="B26" s="692" t="s">
        <v>52</v>
      </c>
      <c r="C26" s="184">
        <f>'7'!C26</f>
        <v>0</v>
      </c>
      <c r="D26" s="693">
        <f>'15'!G27</f>
        <v>0</v>
      </c>
      <c r="E26" s="693">
        <f>'15'!H27</f>
        <v>0</v>
      </c>
      <c r="F26" s="693">
        <f>'15'!I27</f>
        <v>0</v>
      </c>
      <c r="G26" s="693">
        <f>'15'!J27</f>
        <v>0</v>
      </c>
      <c r="H26" s="693">
        <f>'15'!K27</f>
        <v>0</v>
      </c>
      <c r="I26" s="693">
        <f>'15'!L27</f>
        <v>0</v>
      </c>
      <c r="J26" s="693">
        <f>'15'!M27</f>
        <v>0</v>
      </c>
      <c r="K26" s="693">
        <f>'15'!N27</f>
        <v>0</v>
      </c>
    </row>
    <row r="27" spans="2:11" x14ac:dyDescent="0.3">
      <c r="B27" s="23"/>
      <c r="C27" s="23" t="s">
        <v>160</v>
      </c>
      <c r="D27" s="695">
        <f>'15'!G28</f>
        <v>0</v>
      </c>
      <c r="E27" s="695">
        <f>'15'!H28</f>
        <v>0</v>
      </c>
      <c r="F27" s="695">
        <f>'15'!I28</f>
        <v>0</v>
      </c>
      <c r="G27" s="695">
        <f>'15'!J28</f>
        <v>180923</v>
      </c>
      <c r="H27" s="695">
        <f>'15'!K28</f>
        <v>22000</v>
      </c>
      <c r="I27" s="695">
        <f>'15'!L28</f>
        <v>158000</v>
      </c>
      <c r="J27" s="695">
        <f>'15'!M28</f>
        <v>0</v>
      </c>
      <c r="K27" s="695">
        <f>'15'!N28</f>
        <v>40000</v>
      </c>
    </row>
    <row r="28" spans="2:11" ht="30" customHeight="1" x14ac:dyDescent="0.3">
      <c r="B28" s="696" t="s">
        <v>1295</v>
      </c>
      <c r="C28" s="767" t="str">
        <f>'15'!C29</f>
        <v>Faktinis kvietimų skaičius konkrečiais metais gali nesutapti su lentelėje nurodytu. Konkrečių metų kvietimai suplanuojami rengiant metinį kvietimų grafiką, kuris skelbiamas VVG svetainėje.</v>
      </c>
      <c r="D28" s="767"/>
      <c r="E28" s="767"/>
      <c r="F28" s="767"/>
      <c r="G28" s="767"/>
      <c r="H28" s="767"/>
      <c r="I28" s="767"/>
      <c r="J28" s="767"/>
      <c r="K28" s="767"/>
    </row>
    <row r="29" spans="2:11" ht="15.75" customHeight="1" x14ac:dyDescent="0.3"/>
    <row r="30" spans="2:11" ht="43.2" x14ac:dyDescent="0.3">
      <c r="B30" s="21" t="s">
        <v>54</v>
      </c>
      <c r="C30" s="20" t="s">
        <v>53</v>
      </c>
      <c r="D30" s="768" t="s">
        <v>102</v>
      </c>
      <c r="E30" s="768"/>
      <c r="F30" s="768"/>
      <c r="G30" s="768"/>
      <c r="H30" s="768" t="s">
        <v>103</v>
      </c>
      <c r="I30" s="768"/>
      <c r="J30" s="768"/>
      <c r="K30" s="768"/>
    </row>
    <row r="31" spans="2:11" x14ac:dyDescent="0.3">
      <c r="B31" s="21"/>
      <c r="C31" s="20"/>
      <c r="D31" s="224" t="s">
        <v>96</v>
      </c>
      <c r="E31" s="224" t="s">
        <v>97</v>
      </c>
      <c r="F31" s="224" t="s">
        <v>98</v>
      </c>
      <c r="G31" s="224" t="s">
        <v>99</v>
      </c>
      <c r="H31" s="224" t="s">
        <v>96</v>
      </c>
      <c r="I31" s="224" t="s">
        <v>97</v>
      </c>
      <c r="J31" s="224" t="s">
        <v>98</v>
      </c>
      <c r="K31" s="224" t="s">
        <v>99</v>
      </c>
    </row>
    <row r="32" spans="2:11" x14ac:dyDescent="0.3">
      <c r="B32" s="692" t="s">
        <v>0</v>
      </c>
      <c r="C32" s="184" t="str">
        <f>C7</f>
        <v>Verslo kūrimas ir plėtra</v>
      </c>
      <c r="D32" s="693">
        <f>'15'!O8</f>
        <v>70000</v>
      </c>
      <c r="E32" s="693">
        <f>'15'!P8</f>
        <v>70000</v>
      </c>
      <c r="F32" s="693">
        <f>'15'!Q8</f>
        <v>0</v>
      </c>
      <c r="G32" s="693">
        <f>'15'!R8</f>
        <v>0</v>
      </c>
      <c r="H32" s="693">
        <f>'15'!S8</f>
        <v>70000</v>
      </c>
      <c r="I32" s="693">
        <f>'15'!T8</f>
        <v>0</v>
      </c>
      <c r="J32" s="693">
        <f>'15'!U8</f>
        <v>70000</v>
      </c>
      <c r="K32" s="693">
        <f>'15'!V8</f>
        <v>0</v>
      </c>
    </row>
    <row r="33" spans="2:11" x14ac:dyDescent="0.3">
      <c r="B33" s="692" t="s">
        <v>1</v>
      </c>
      <c r="C33" s="184" t="str">
        <f t="shared" ref="C33:C51" si="0">C8</f>
        <v>Bendruomeninio verslo kūrimas ir plėtra</v>
      </c>
      <c r="D33" s="693">
        <f>'15'!O9</f>
        <v>88000</v>
      </c>
      <c r="E33" s="693">
        <f>'15'!P9</f>
        <v>0</v>
      </c>
      <c r="F33" s="693">
        <f>'15'!Q9</f>
        <v>0</v>
      </c>
      <c r="G33" s="693">
        <f>'15'!R9</f>
        <v>0</v>
      </c>
      <c r="H33" s="693">
        <f>'15'!S9</f>
        <v>88000</v>
      </c>
      <c r="I33" s="693">
        <f>'15'!T9</f>
        <v>0</v>
      </c>
      <c r="J33" s="693">
        <f>'15'!U9</f>
        <v>0</v>
      </c>
      <c r="K33" s="693">
        <f>'15'!V9</f>
        <v>0</v>
      </c>
    </row>
    <row r="34" spans="2:11" x14ac:dyDescent="0.3">
      <c r="B34" s="692" t="s">
        <v>2</v>
      </c>
      <c r="C34" s="184" t="str">
        <f t="shared" si="0"/>
        <v>Kaimų atnaujinimas ir plėtra</v>
      </c>
      <c r="D34" s="693">
        <f>'15'!O10</f>
        <v>22000</v>
      </c>
      <c r="E34" s="693">
        <f>'15'!P10</f>
        <v>0</v>
      </c>
      <c r="F34" s="693">
        <f>'15'!Q10</f>
        <v>0</v>
      </c>
      <c r="G34" s="693">
        <f>'15'!R10</f>
        <v>0</v>
      </c>
      <c r="H34" s="693">
        <f>'15'!S10</f>
        <v>0</v>
      </c>
      <c r="I34" s="693">
        <f>'15'!T10</f>
        <v>0</v>
      </c>
      <c r="J34" s="693">
        <f>'15'!U10</f>
        <v>0</v>
      </c>
      <c r="K34" s="693">
        <f>'15'!V10</f>
        <v>0</v>
      </c>
    </row>
    <row r="35" spans="2:11" x14ac:dyDescent="0.3">
      <c r="B35" s="692" t="s">
        <v>3</v>
      </c>
      <c r="C35" s="184" t="str">
        <f t="shared" si="0"/>
        <v>Bendruomeniškumą skatinančios veiklos</v>
      </c>
      <c r="D35" s="693">
        <f>'15'!O11</f>
        <v>0</v>
      </c>
      <c r="E35" s="693">
        <f>'15'!P11</f>
        <v>0</v>
      </c>
      <c r="F35" s="693">
        <f>'15'!Q11</f>
        <v>0</v>
      </c>
      <c r="G35" s="693">
        <f>'15'!R11</f>
        <v>40000</v>
      </c>
      <c r="H35" s="693">
        <f>'15'!S11</f>
        <v>0</v>
      </c>
      <c r="I35" s="693">
        <f>'15'!T11</f>
        <v>0</v>
      </c>
      <c r="J35" s="693">
        <f>'15'!U11</f>
        <v>0</v>
      </c>
      <c r="K35" s="693">
        <f>'15'!V11</f>
        <v>40000</v>
      </c>
    </row>
    <row r="36" spans="2:11" x14ac:dyDescent="0.3">
      <c r="B36" s="692" t="s">
        <v>4</v>
      </c>
      <c r="C36" s="184" t="str">
        <f t="shared" si="0"/>
        <v>Tarptautinis VVG bendradarbiavimas</v>
      </c>
      <c r="D36" s="693">
        <f>'15'!O12</f>
        <v>0</v>
      </c>
      <c r="E36" s="693">
        <f>'15'!P12</f>
        <v>0</v>
      </c>
      <c r="F36" s="693">
        <f>'15'!Q12</f>
        <v>0</v>
      </c>
      <c r="G36" s="693">
        <f>'15'!R12</f>
        <v>0</v>
      </c>
      <c r="H36" s="693">
        <f>'15'!S12</f>
        <v>0</v>
      </c>
      <c r="I36" s="693">
        <f>'15'!T12</f>
        <v>0</v>
      </c>
      <c r="J36" s="693">
        <f>'15'!U12</f>
        <v>0</v>
      </c>
      <c r="K36" s="693">
        <f>'15'!V12</f>
        <v>0</v>
      </c>
    </row>
    <row r="37" spans="2:11" x14ac:dyDescent="0.3">
      <c r="B37" s="692" t="s">
        <v>5</v>
      </c>
      <c r="C37" s="184">
        <f t="shared" si="0"/>
        <v>0</v>
      </c>
      <c r="D37" s="693">
        <f>'15'!O13</f>
        <v>0</v>
      </c>
      <c r="E37" s="693">
        <f>'15'!P13</f>
        <v>0</v>
      </c>
      <c r="F37" s="693">
        <f>'15'!Q13</f>
        <v>0</v>
      </c>
      <c r="G37" s="693">
        <f>'15'!R13</f>
        <v>0</v>
      </c>
      <c r="H37" s="693">
        <f>'15'!S13</f>
        <v>0</v>
      </c>
      <c r="I37" s="693">
        <f>'15'!T13</f>
        <v>0</v>
      </c>
      <c r="J37" s="693">
        <f>'15'!U13</f>
        <v>0</v>
      </c>
      <c r="K37" s="693">
        <f>'15'!V13</f>
        <v>0</v>
      </c>
    </row>
    <row r="38" spans="2:11" x14ac:dyDescent="0.3">
      <c r="B38" s="692" t="s">
        <v>6</v>
      </c>
      <c r="C38" s="184">
        <f t="shared" si="0"/>
        <v>0</v>
      </c>
      <c r="D38" s="693">
        <f>'15'!O14</f>
        <v>0</v>
      </c>
      <c r="E38" s="693">
        <f>'15'!P14</f>
        <v>0</v>
      </c>
      <c r="F38" s="693">
        <f>'15'!Q14</f>
        <v>0</v>
      </c>
      <c r="G38" s="693">
        <f>'15'!R14</f>
        <v>0</v>
      </c>
      <c r="H38" s="693">
        <f>'15'!S14</f>
        <v>0</v>
      </c>
      <c r="I38" s="693">
        <f>'15'!T14</f>
        <v>0</v>
      </c>
      <c r="J38" s="693">
        <f>'15'!U14</f>
        <v>0</v>
      </c>
      <c r="K38" s="693">
        <f>'15'!V14</f>
        <v>0</v>
      </c>
    </row>
    <row r="39" spans="2:11" x14ac:dyDescent="0.3">
      <c r="B39" s="692" t="s">
        <v>7</v>
      </c>
      <c r="C39" s="184">
        <f t="shared" si="0"/>
        <v>0</v>
      </c>
      <c r="D39" s="693">
        <f>'15'!O15</f>
        <v>0</v>
      </c>
      <c r="E39" s="693">
        <f>'15'!P15</f>
        <v>0</v>
      </c>
      <c r="F39" s="693">
        <f>'15'!Q15</f>
        <v>0</v>
      </c>
      <c r="G39" s="693">
        <f>'15'!R15</f>
        <v>0</v>
      </c>
      <c r="H39" s="693">
        <f>'15'!S15</f>
        <v>0</v>
      </c>
      <c r="I39" s="693">
        <f>'15'!T15</f>
        <v>0</v>
      </c>
      <c r="J39" s="693">
        <f>'15'!U15</f>
        <v>0</v>
      </c>
      <c r="K39" s="693">
        <f>'15'!V15</f>
        <v>0</v>
      </c>
    </row>
    <row r="40" spans="2:11" x14ac:dyDescent="0.3">
      <c r="B40" s="692" t="s">
        <v>8</v>
      </c>
      <c r="C40" s="184">
        <f t="shared" si="0"/>
        <v>0</v>
      </c>
      <c r="D40" s="693">
        <f>'15'!O16</f>
        <v>0</v>
      </c>
      <c r="E40" s="693">
        <f>'15'!P16</f>
        <v>0</v>
      </c>
      <c r="F40" s="693">
        <f>'15'!Q16</f>
        <v>0</v>
      </c>
      <c r="G40" s="693">
        <f>'15'!R16</f>
        <v>0</v>
      </c>
      <c r="H40" s="693">
        <f>'15'!S16</f>
        <v>0</v>
      </c>
      <c r="I40" s="693">
        <f>'15'!T16</f>
        <v>0</v>
      </c>
      <c r="J40" s="693">
        <f>'15'!U16</f>
        <v>0</v>
      </c>
      <c r="K40" s="693">
        <f>'15'!V16</f>
        <v>0</v>
      </c>
    </row>
    <row r="41" spans="2:11" x14ac:dyDescent="0.3">
      <c r="B41" s="692" t="s">
        <v>9</v>
      </c>
      <c r="C41" s="184">
        <f t="shared" si="0"/>
        <v>0</v>
      </c>
      <c r="D41" s="693">
        <f>'15'!O17</f>
        <v>0</v>
      </c>
      <c r="E41" s="693">
        <f>'15'!P17</f>
        <v>0</v>
      </c>
      <c r="F41" s="693">
        <f>'15'!Q17</f>
        <v>0</v>
      </c>
      <c r="G41" s="693">
        <f>'15'!R17</f>
        <v>0</v>
      </c>
      <c r="H41" s="693">
        <f>'15'!S17</f>
        <v>0</v>
      </c>
      <c r="I41" s="693">
        <f>'15'!T17</f>
        <v>0</v>
      </c>
      <c r="J41" s="693">
        <f>'15'!U17</f>
        <v>0</v>
      </c>
      <c r="K41" s="693">
        <f>'15'!V17</f>
        <v>0</v>
      </c>
    </row>
    <row r="42" spans="2:11" x14ac:dyDescent="0.3">
      <c r="B42" s="692" t="s">
        <v>43</v>
      </c>
      <c r="C42" s="184">
        <f t="shared" si="0"/>
        <v>0</v>
      </c>
      <c r="D42" s="693">
        <f>'15'!O18</f>
        <v>0</v>
      </c>
      <c r="E42" s="693">
        <f>'15'!P18</f>
        <v>0</v>
      </c>
      <c r="F42" s="693">
        <f>'15'!Q18</f>
        <v>0</v>
      </c>
      <c r="G42" s="693">
        <f>'15'!R18</f>
        <v>0</v>
      </c>
      <c r="H42" s="693">
        <f>'15'!S18</f>
        <v>0</v>
      </c>
      <c r="I42" s="693">
        <f>'15'!T18</f>
        <v>0</v>
      </c>
      <c r="J42" s="693">
        <f>'15'!U18</f>
        <v>0</v>
      </c>
      <c r="K42" s="693">
        <f>'15'!V18</f>
        <v>0</v>
      </c>
    </row>
    <row r="43" spans="2:11" x14ac:dyDescent="0.3">
      <c r="B43" s="692" t="s">
        <v>44</v>
      </c>
      <c r="C43" s="184">
        <f t="shared" si="0"/>
        <v>0</v>
      </c>
      <c r="D43" s="693">
        <f>'15'!O19</f>
        <v>0</v>
      </c>
      <c r="E43" s="693">
        <f>'15'!P19</f>
        <v>0</v>
      </c>
      <c r="F43" s="693">
        <f>'15'!Q19</f>
        <v>0</v>
      </c>
      <c r="G43" s="693">
        <f>'15'!R19</f>
        <v>0</v>
      </c>
      <c r="H43" s="693">
        <f>'15'!S19</f>
        <v>0</v>
      </c>
      <c r="I43" s="693">
        <f>'15'!T19</f>
        <v>0</v>
      </c>
      <c r="J43" s="693">
        <f>'15'!U19</f>
        <v>0</v>
      </c>
      <c r="K43" s="693">
        <f>'15'!V19</f>
        <v>0</v>
      </c>
    </row>
    <row r="44" spans="2:11" x14ac:dyDescent="0.3">
      <c r="B44" s="692" t="s">
        <v>45</v>
      </c>
      <c r="C44" s="184">
        <f t="shared" si="0"/>
        <v>0</v>
      </c>
      <c r="D44" s="693">
        <f>'15'!O20</f>
        <v>0</v>
      </c>
      <c r="E44" s="693">
        <f>'15'!P20</f>
        <v>0</v>
      </c>
      <c r="F44" s="693">
        <f>'15'!Q20</f>
        <v>0</v>
      </c>
      <c r="G44" s="693">
        <f>'15'!R20</f>
        <v>0</v>
      </c>
      <c r="H44" s="693">
        <f>'15'!S20</f>
        <v>0</v>
      </c>
      <c r="I44" s="693">
        <f>'15'!T20</f>
        <v>0</v>
      </c>
      <c r="J44" s="693">
        <f>'15'!U20</f>
        <v>0</v>
      </c>
      <c r="K44" s="693">
        <f>'15'!V20</f>
        <v>0</v>
      </c>
    </row>
    <row r="45" spans="2:11" x14ac:dyDescent="0.3">
      <c r="B45" s="692" t="s">
        <v>46</v>
      </c>
      <c r="C45" s="184">
        <f t="shared" si="0"/>
        <v>0</v>
      </c>
      <c r="D45" s="693">
        <f>'15'!O21</f>
        <v>0</v>
      </c>
      <c r="E45" s="693">
        <f>'15'!P21</f>
        <v>0</v>
      </c>
      <c r="F45" s="693">
        <f>'15'!Q21</f>
        <v>0</v>
      </c>
      <c r="G45" s="693">
        <f>'15'!R21</f>
        <v>0</v>
      </c>
      <c r="H45" s="693">
        <f>'15'!S21</f>
        <v>0</v>
      </c>
      <c r="I45" s="693">
        <f>'15'!T21</f>
        <v>0</v>
      </c>
      <c r="J45" s="693">
        <f>'15'!U21</f>
        <v>0</v>
      </c>
      <c r="K45" s="693">
        <f>'15'!V21</f>
        <v>0</v>
      </c>
    </row>
    <row r="46" spans="2:11" x14ac:dyDescent="0.3">
      <c r="B46" s="692" t="s">
        <v>47</v>
      </c>
      <c r="C46" s="184">
        <f t="shared" si="0"/>
        <v>0</v>
      </c>
      <c r="D46" s="693">
        <f>'15'!O22</f>
        <v>0</v>
      </c>
      <c r="E46" s="693">
        <f>'15'!P22</f>
        <v>0</v>
      </c>
      <c r="F46" s="693">
        <f>'15'!Q22</f>
        <v>0</v>
      </c>
      <c r="G46" s="693">
        <f>'15'!R22</f>
        <v>0</v>
      </c>
      <c r="H46" s="693">
        <f>'15'!S22</f>
        <v>0</v>
      </c>
      <c r="I46" s="693">
        <f>'15'!T22</f>
        <v>0</v>
      </c>
      <c r="J46" s="693">
        <f>'15'!U22</f>
        <v>0</v>
      </c>
      <c r="K46" s="693">
        <f>'15'!V22</f>
        <v>0</v>
      </c>
    </row>
    <row r="47" spans="2:11" x14ac:dyDescent="0.3">
      <c r="B47" s="692" t="s">
        <v>48</v>
      </c>
      <c r="C47" s="184">
        <f t="shared" si="0"/>
        <v>0</v>
      </c>
      <c r="D47" s="693">
        <f>'15'!O23</f>
        <v>0</v>
      </c>
      <c r="E47" s="693">
        <f>'15'!P23</f>
        <v>0</v>
      </c>
      <c r="F47" s="693">
        <f>'15'!Q23</f>
        <v>0</v>
      </c>
      <c r="G47" s="693">
        <f>'15'!R23</f>
        <v>0</v>
      </c>
      <c r="H47" s="693">
        <f>'15'!S23</f>
        <v>0</v>
      </c>
      <c r="I47" s="693">
        <f>'15'!T23</f>
        <v>0</v>
      </c>
      <c r="J47" s="693">
        <f>'15'!U23</f>
        <v>0</v>
      </c>
      <c r="K47" s="693">
        <f>'15'!V23</f>
        <v>0</v>
      </c>
    </row>
    <row r="48" spans="2:11" x14ac:dyDescent="0.3">
      <c r="B48" s="692" t="s">
        <v>49</v>
      </c>
      <c r="C48" s="184">
        <f t="shared" si="0"/>
        <v>0</v>
      </c>
      <c r="D48" s="693">
        <f>'15'!O24</f>
        <v>0</v>
      </c>
      <c r="E48" s="693">
        <f>'15'!P24</f>
        <v>0</v>
      </c>
      <c r="F48" s="693">
        <f>'15'!Q24</f>
        <v>0</v>
      </c>
      <c r="G48" s="693">
        <f>'15'!R24</f>
        <v>0</v>
      </c>
      <c r="H48" s="693">
        <f>'15'!S24</f>
        <v>0</v>
      </c>
      <c r="I48" s="693">
        <f>'15'!T24</f>
        <v>0</v>
      </c>
      <c r="J48" s="693">
        <f>'15'!U24</f>
        <v>0</v>
      </c>
      <c r="K48" s="693">
        <f>'15'!V24</f>
        <v>0</v>
      </c>
    </row>
    <row r="49" spans="2:11" x14ac:dyDescent="0.3">
      <c r="B49" s="692" t="s">
        <v>50</v>
      </c>
      <c r="C49" s="184">
        <f t="shared" si="0"/>
        <v>0</v>
      </c>
      <c r="D49" s="693">
        <f>'15'!O25</f>
        <v>0</v>
      </c>
      <c r="E49" s="693">
        <f>'15'!P25</f>
        <v>0</v>
      </c>
      <c r="F49" s="693">
        <f>'15'!Q25</f>
        <v>0</v>
      </c>
      <c r="G49" s="693">
        <f>'15'!R25</f>
        <v>0</v>
      </c>
      <c r="H49" s="693">
        <f>'15'!S25</f>
        <v>0</v>
      </c>
      <c r="I49" s="693">
        <f>'15'!T25</f>
        <v>0</v>
      </c>
      <c r="J49" s="693">
        <f>'15'!U25</f>
        <v>0</v>
      </c>
      <c r="K49" s="693">
        <f>'15'!V25</f>
        <v>0</v>
      </c>
    </row>
    <row r="50" spans="2:11" x14ac:dyDescent="0.3">
      <c r="B50" s="692" t="s">
        <v>51</v>
      </c>
      <c r="C50" s="184">
        <f t="shared" si="0"/>
        <v>0</v>
      </c>
      <c r="D50" s="693">
        <f>'15'!O26</f>
        <v>0</v>
      </c>
      <c r="E50" s="693">
        <f>'15'!P26</f>
        <v>0</v>
      </c>
      <c r="F50" s="693">
        <f>'15'!Q26</f>
        <v>0</v>
      </c>
      <c r="G50" s="693">
        <f>'15'!R26</f>
        <v>0</v>
      </c>
      <c r="H50" s="693">
        <f>'15'!S26</f>
        <v>0</v>
      </c>
      <c r="I50" s="693">
        <f>'15'!T26</f>
        <v>0</v>
      </c>
      <c r="J50" s="693">
        <f>'15'!U26</f>
        <v>0</v>
      </c>
      <c r="K50" s="693">
        <f>'15'!V26</f>
        <v>0</v>
      </c>
    </row>
    <row r="51" spans="2:11" x14ac:dyDescent="0.3">
      <c r="B51" s="692" t="s">
        <v>52</v>
      </c>
      <c r="C51" s="184">
        <f t="shared" si="0"/>
        <v>0</v>
      </c>
      <c r="D51" s="693">
        <f>'15'!O27</f>
        <v>0</v>
      </c>
      <c r="E51" s="693">
        <f>'15'!P27</f>
        <v>0</v>
      </c>
      <c r="F51" s="693">
        <f>'15'!Q27</f>
        <v>0</v>
      </c>
      <c r="G51" s="693">
        <f>'15'!R27</f>
        <v>0</v>
      </c>
      <c r="H51" s="693">
        <f>'15'!S27</f>
        <v>0</v>
      </c>
      <c r="I51" s="693">
        <f>'15'!T27</f>
        <v>0</v>
      </c>
      <c r="J51" s="693">
        <f>'15'!U27</f>
        <v>0</v>
      </c>
      <c r="K51" s="693">
        <f>'15'!V27</f>
        <v>0</v>
      </c>
    </row>
    <row r="52" spans="2:11" x14ac:dyDescent="0.3">
      <c r="B52" s="30"/>
      <c r="C52" s="30" t="s">
        <v>160</v>
      </c>
      <c r="D52" s="694">
        <f>'15'!O28</f>
        <v>180000</v>
      </c>
      <c r="E52" s="694">
        <f>'15'!P28</f>
        <v>70000</v>
      </c>
      <c r="F52" s="694">
        <f>'15'!Q28</f>
        <v>0</v>
      </c>
      <c r="G52" s="694">
        <f>'15'!R28</f>
        <v>40000</v>
      </c>
      <c r="H52" s="694">
        <f>'15'!S28</f>
        <v>158000</v>
      </c>
      <c r="I52" s="694">
        <f>'15'!T28</f>
        <v>0</v>
      </c>
      <c r="J52" s="694">
        <f>'15'!U28</f>
        <v>70000</v>
      </c>
      <c r="K52" s="694">
        <f>'15'!V28</f>
        <v>40000</v>
      </c>
    </row>
    <row r="53" spans="2:11" ht="30" customHeight="1" x14ac:dyDescent="0.3">
      <c r="B53" s="696" t="s">
        <v>1295</v>
      </c>
      <c r="C53" s="767" t="str">
        <f>'15'!C29</f>
        <v>Faktinis kvietimų skaičius konkrečiais metais gali nesutapti su lentelėje nurodytu. Konkrečių metų kvietimai suplanuojami rengiant metinį kvietimų grafiką, kuris skelbiamas VVG svetainėje.</v>
      </c>
      <c r="D53" s="767"/>
      <c r="E53" s="767"/>
      <c r="F53" s="767"/>
      <c r="G53" s="767"/>
      <c r="H53" s="767"/>
      <c r="I53" s="767"/>
      <c r="J53" s="767"/>
      <c r="K53" s="767"/>
    </row>
    <row r="55" spans="2:11" ht="43.2" x14ac:dyDescent="0.3">
      <c r="B55" s="21" t="s">
        <v>54</v>
      </c>
      <c r="C55" s="20" t="s">
        <v>53</v>
      </c>
      <c r="D55" s="768" t="s">
        <v>104</v>
      </c>
      <c r="E55" s="768"/>
      <c r="F55" s="768"/>
      <c r="G55" s="768"/>
      <c r="H55" s="768" t="s">
        <v>105</v>
      </c>
      <c r="I55" s="768"/>
      <c r="J55" s="768"/>
      <c r="K55" s="768"/>
    </row>
    <row r="56" spans="2:11" x14ac:dyDescent="0.3">
      <c r="B56" s="21"/>
      <c r="C56" s="20"/>
      <c r="D56" s="224" t="s">
        <v>96</v>
      </c>
      <c r="E56" s="224" t="s">
        <v>97</v>
      </c>
      <c r="F56" s="224" t="s">
        <v>98</v>
      </c>
      <c r="G56" s="224" t="s">
        <v>99</v>
      </c>
      <c r="H56" s="224" t="s">
        <v>96</v>
      </c>
      <c r="I56" s="224" t="s">
        <v>97</v>
      </c>
      <c r="J56" s="224" t="s">
        <v>98</v>
      </c>
      <c r="K56" s="224" t="s">
        <v>99</v>
      </c>
    </row>
    <row r="57" spans="2:11" x14ac:dyDescent="0.3">
      <c r="B57" s="692" t="s">
        <v>0</v>
      </c>
      <c r="C57" s="184" t="str">
        <f>C7</f>
        <v>Verslo kūrimas ir plėtra</v>
      </c>
      <c r="D57" s="693">
        <f>'15'!W8</f>
        <v>0</v>
      </c>
      <c r="E57" s="693">
        <f>'15'!X8</f>
        <v>70000</v>
      </c>
      <c r="F57" s="693">
        <f>'15'!Y8</f>
        <v>0</v>
      </c>
      <c r="G57" s="693">
        <f>'15'!Z8</f>
        <v>0</v>
      </c>
      <c r="H57" s="693">
        <f>'15'!AA8</f>
        <v>0</v>
      </c>
      <c r="I57" s="693">
        <f>'15'!AB8</f>
        <v>0</v>
      </c>
      <c r="J57" s="693">
        <f>'15'!AC8</f>
        <v>0</v>
      </c>
      <c r="K57" s="693">
        <f>'15'!AD8</f>
        <v>0</v>
      </c>
    </row>
    <row r="58" spans="2:11" x14ac:dyDescent="0.3">
      <c r="B58" s="692" t="s">
        <v>1</v>
      </c>
      <c r="C58" s="184" t="str">
        <f t="shared" ref="C58:C76" si="1">C8</f>
        <v>Bendruomeninio verslo kūrimas ir plėtra</v>
      </c>
      <c r="D58" s="693">
        <f>'15'!W9</f>
        <v>0</v>
      </c>
      <c r="E58" s="693">
        <f>'15'!X9</f>
        <v>0</v>
      </c>
      <c r="F58" s="693">
        <f>'15'!Y9</f>
        <v>0</v>
      </c>
      <c r="G58" s="693">
        <f>'15'!Z9</f>
        <v>0</v>
      </c>
      <c r="H58" s="693">
        <f>'15'!AA9</f>
        <v>0</v>
      </c>
      <c r="I58" s="693">
        <f>'15'!AB9</f>
        <v>0</v>
      </c>
      <c r="J58" s="693">
        <f>'15'!AC9</f>
        <v>0</v>
      </c>
      <c r="K58" s="693">
        <f>'15'!AD9</f>
        <v>0</v>
      </c>
    </row>
    <row r="59" spans="2:11" x14ac:dyDescent="0.3">
      <c r="B59" s="692" t="s">
        <v>2</v>
      </c>
      <c r="C59" s="184" t="str">
        <f t="shared" si="1"/>
        <v>Kaimų atnaujinimas ir plėtra</v>
      </c>
      <c r="D59" s="693">
        <f>'15'!W10</f>
        <v>0</v>
      </c>
      <c r="E59" s="693">
        <f>'15'!X10</f>
        <v>0</v>
      </c>
      <c r="F59" s="693">
        <f>'15'!Y10</f>
        <v>0</v>
      </c>
      <c r="G59" s="693">
        <f>'15'!Z10</f>
        <v>0</v>
      </c>
      <c r="H59" s="693">
        <f>'15'!AA10</f>
        <v>0</v>
      </c>
      <c r="I59" s="693">
        <f>'15'!AB10</f>
        <v>0</v>
      </c>
      <c r="J59" s="693">
        <f>'15'!AC10</f>
        <v>0</v>
      </c>
      <c r="K59" s="693">
        <f>'15'!AD10</f>
        <v>0</v>
      </c>
    </row>
    <row r="60" spans="2:11" x14ac:dyDescent="0.3">
      <c r="B60" s="692" t="s">
        <v>3</v>
      </c>
      <c r="C60" s="184" t="str">
        <f t="shared" si="1"/>
        <v>Bendruomeniškumą skatinančios veiklos</v>
      </c>
      <c r="D60" s="693">
        <f>'15'!W11</f>
        <v>40000</v>
      </c>
      <c r="E60" s="693">
        <f>'15'!X11</f>
        <v>0</v>
      </c>
      <c r="F60" s="693">
        <f>'15'!Y11</f>
        <v>0</v>
      </c>
      <c r="G60" s="693">
        <f>'15'!Z11</f>
        <v>0</v>
      </c>
      <c r="H60" s="693">
        <f>'15'!AA11</f>
        <v>0</v>
      </c>
      <c r="I60" s="693">
        <f>'15'!AB11</f>
        <v>0</v>
      </c>
      <c r="J60" s="693">
        <f>'15'!AC11</f>
        <v>0</v>
      </c>
      <c r="K60" s="693">
        <f>'15'!AD11</f>
        <v>0</v>
      </c>
    </row>
    <row r="61" spans="2:11" x14ac:dyDescent="0.3">
      <c r="B61" s="692" t="s">
        <v>4</v>
      </c>
      <c r="C61" s="184" t="str">
        <f t="shared" si="1"/>
        <v>Tarptautinis VVG bendradarbiavimas</v>
      </c>
      <c r="D61" s="693">
        <f>'15'!W12</f>
        <v>0</v>
      </c>
      <c r="E61" s="693">
        <f>'15'!X12</f>
        <v>0</v>
      </c>
      <c r="F61" s="693">
        <f>'15'!Y12</f>
        <v>0</v>
      </c>
      <c r="G61" s="693">
        <f>'15'!Z12</f>
        <v>0</v>
      </c>
      <c r="H61" s="693">
        <f>'15'!AA12</f>
        <v>0</v>
      </c>
      <c r="I61" s="693">
        <f>'15'!AB12</f>
        <v>0</v>
      </c>
      <c r="J61" s="693">
        <f>'15'!AC12</f>
        <v>0</v>
      </c>
      <c r="K61" s="693">
        <f>'15'!AD12</f>
        <v>0</v>
      </c>
    </row>
    <row r="62" spans="2:11" x14ac:dyDescent="0.3">
      <c r="B62" s="692" t="s">
        <v>5</v>
      </c>
      <c r="C62" s="184">
        <f t="shared" si="1"/>
        <v>0</v>
      </c>
      <c r="D62" s="693">
        <f>'15'!W13</f>
        <v>0</v>
      </c>
      <c r="E62" s="693">
        <f>'15'!X13</f>
        <v>0</v>
      </c>
      <c r="F62" s="693">
        <f>'15'!Y13</f>
        <v>0</v>
      </c>
      <c r="G62" s="693">
        <f>'15'!Z13</f>
        <v>0</v>
      </c>
      <c r="H62" s="693">
        <f>'15'!AA13</f>
        <v>0</v>
      </c>
      <c r="I62" s="693">
        <f>'15'!AB13</f>
        <v>0</v>
      </c>
      <c r="J62" s="693">
        <f>'15'!AC13</f>
        <v>0</v>
      </c>
      <c r="K62" s="693">
        <f>'15'!AD13</f>
        <v>0</v>
      </c>
    </row>
    <row r="63" spans="2:11" x14ac:dyDescent="0.3">
      <c r="B63" s="692" t="s">
        <v>6</v>
      </c>
      <c r="C63" s="184">
        <f t="shared" si="1"/>
        <v>0</v>
      </c>
      <c r="D63" s="693">
        <f>'15'!W14</f>
        <v>0</v>
      </c>
      <c r="E63" s="693">
        <f>'15'!X14</f>
        <v>0</v>
      </c>
      <c r="F63" s="693">
        <f>'15'!Y14</f>
        <v>0</v>
      </c>
      <c r="G63" s="693">
        <f>'15'!Z14</f>
        <v>0</v>
      </c>
      <c r="H63" s="693">
        <f>'15'!AA14</f>
        <v>0</v>
      </c>
      <c r="I63" s="693">
        <f>'15'!AB14</f>
        <v>0</v>
      </c>
      <c r="J63" s="693">
        <f>'15'!AC14</f>
        <v>0</v>
      </c>
      <c r="K63" s="693">
        <f>'15'!AD14</f>
        <v>0</v>
      </c>
    </row>
    <row r="64" spans="2:11" x14ac:dyDescent="0.3">
      <c r="B64" s="692" t="s">
        <v>7</v>
      </c>
      <c r="C64" s="184">
        <f t="shared" si="1"/>
        <v>0</v>
      </c>
      <c r="D64" s="693">
        <f>'15'!W15</f>
        <v>0</v>
      </c>
      <c r="E64" s="693">
        <f>'15'!X15</f>
        <v>0</v>
      </c>
      <c r="F64" s="693">
        <f>'15'!Y15</f>
        <v>0</v>
      </c>
      <c r="G64" s="693">
        <f>'15'!Z15</f>
        <v>0</v>
      </c>
      <c r="H64" s="693">
        <f>'15'!AA15</f>
        <v>0</v>
      </c>
      <c r="I64" s="693">
        <f>'15'!AB15</f>
        <v>0</v>
      </c>
      <c r="J64" s="693">
        <f>'15'!AC15</f>
        <v>0</v>
      </c>
      <c r="K64" s="693">
        <f>'15'!AD15</f>
        <v>0</v>
      </c>
    </row>
    <row r="65" spans="2:11" x14ac:dyDescent="0.3">
      <c r="B65" s="692" t="s">
        <v>8</v>
      </c>
      <c r="C65" s="184">
        <f t="shared" si="1"/>
        <v>0</v>
      </c>
      <c r="D65" s="693">
        <f>'15'!W16</f>
        <v>0</v>
      </c>
      <c r="E65" s="693">
        <f>'15'!X16</f>
        <v>0</v>
      </c>
      <c r="F65" s="693">
        <f>'15'!Y16</f>
        <v>0</v>
      </c>
      <c r="G65" s="693">
        <f>'15'!Z16</f>
        <v>0</v>
      </c>
      <c r="H65" s="693">
        <f>'15'!AA16</f>
        <v>0</v>
      </c>
      <c r="I65" s="693">
        <f>'15'!AB16</f>
        <v>0</v>
      </c>
      <c r="J65" s="693">
        <f>'15'!AC16</f>
        <v>0</v>
      </c>
      <c r="K65" s="693">
        <f>'15'!AD16</f>
        <v>0</v>
      </c>
    </row>
    <row r="66" spans="2:11" x14ac:dyDescent="0.3">
      <c r="B66" s="692" t="s">
        <v>9</v>
      </c>
      <c r="C66" s="184">
        <f t="shared" si="1"/>
        <v>0</v>
      </c>
      <c r="D66" s="693">
        <f>'15'!W17</f>
        <v>0</v>
      </c>
      <c r="E66" s="693">
        <f>'15'!X17</f>
        <v>0</v>
      </c>
      <c r="F66" s="693">
        <f>'15'!Y17</f>
        <v>0</v>
      </c>
      <c r="G66" s="693">
        <f>'15'!Z17</f>
        <v>0</v>
      </c>
      <c r="H66" s="693">
        <f>'15'!AA17</f>
        <v>0</v>
      </c>
      <c r="I66" s="693">
        <f>'15'!AB17</f>
        <v>0</v>
      </c>
      <c r="J66" s="693">
        <f>'15'!AC17</f>
        <v>0</v>
      </c>
      <c r="K66" s="693">
        <f>'15'!AD17</f>
        <v>0</v>
      </c>
    </row>
    <row r="67" spans="2:11" x14ac:dyDescent="0.3">
      <c r="B67" s="692" t="s">
        <v>43</v>
      </c>
      <c r="C67" s="184">
        <f t="shared" si="1"/>
        <v>0</v>
      </c>
      <c r="D67" s="693">
        <f>'15'!W18</f>
        <v>0</v>
      </c>
      <c r="E67" s="693">
        <f>'15'!X18</f>
        <v>0</v>
      </c>
      <c r="F67" s="693">
        <f>'15'!Y18</f>
        <v>0</v>
      </c>
      <c r="G67" s="693">
        <f>'15'!Z18</f>
        <v>0</v>
      </c>
      <c r="H67" s="693">
        <f>'15'!AA18</f>
        <v>0</v>
      </c>
      <c r="I67" s="693">
        <f>'15'!AB18</f>
        <v>0</v>
      </c>
      <c r="J67" s="693">
        <f>'15'!AC18</f>
        <v>0</v>
      </c>
      <c r="K67" s="693">
        <f>'15'!AD18</f>
        <v>0</v>
      </c>
    </row>
    <row r="68" spans="2:11" x14ac:dyDescent="0.3">
      <c r="B68" s="692" t="s">
        <v>44</v>
      </c>
      <c r="C68" s="184">
        <f t="shared" si="1"/>
        <v>0</v>
      </c>
      <c r="D68" s="693">
        <f>'15'!W19</f>
        <v>0</v>
      </c>
      <c r="E68" s="693">
        <f>'15'!X19</f>
        <v>0</v>
      </c>
      <c r="F68" s="693">
        <f>'15'!Y19</f>
        <v>0</v>
      </c>
      <c r="G68" s="693">
        <f>'15'!Z19</f>
        <v>0</v>
      </c>
      <c r="H68" s="693">
        <f>'15'!AA19</f>
        <v>0</v>
      </c>
      <c r="I68" s="693">
        <f>'15'!AB19</f>
        <v>0</v>
      </c>
      <c r="J68" s="693">
        <f>'15'!AC19</f>
        <v>0</v>
      </c>
      <c r="K68" s="693">
        <f>'15'!AD19</f>
        <v>0</v>
      </c>
    </row>
    <row r="69" spans="2:11" x14ac:dyDescent="0.3">
      <c r="B69" s="692" t="s">
        <v>45</v>
      </c>
      <c r="C69" s="184">
        <f t="shared" si="1"/>
        <v>0</v>
      </c>
      <c r="D69" s="693">
        <f>'15'!W20</f>
        <v>0</v>
      </c>
      <c r="E69" s="693">
        <f>'15'!X20</f>
        <v>0</v>
      </c>
      <c r="F69" s="693">
        <f>'15'!Y20</f>
        <v>0</v>
      </c>
      <c r="G69" s="693">
        <f>'15'!Z20</f>
        <v>0</v>
      </c>
      <c r="H69" s="693">
        <f>'15'!AA20</f>
        <v>0</v>
      </c>
      <c r="I69" s="693">
        <f>'15'!AB20</f>
        <v>0</v>
      </c>
      <c r="J69" s="693">
        <f>'15'!AC20</f>
        <v>0</v>
      </c>
      <c r="K69" s="693">
        <f>'15'!AD20</f>
        <v>0</v>
      </c>
    </row>
    <row r="70" spans="2:11" x14ac:dyDescent="0.3">
      <c r="B70" s="692" t="s">
        <v>46</v>
      </c>
      <c r="C70" s="184">
        <f t="shared" si="1"/>
        <v>0</v>
      </c>
      <c r="D70" s="693">
        <f>'15'!W21</f>
        <v>0</v>
      </c>
      <c r="E70" s="693">
        <f>'15'!X21</f>
        <v>0</v>
      </c>
      <c r="F70" s="693">
        <f>'15'!Y21</f>
        <v>0</v>
      </c>
      <c r="G70" s="693">
        <f>'15'!Z21</f>
        <v>0</v>
      </c>
      <c r="H70" s="693">
        <f>'15'!AA21</f>
        <v>0</v>
      </c>
      <c r="I70" s="693">
        <f>'15'!AB21</f>
        <v>0</v>
      </c>
      <c r="J70" s="693">
        <f>'15'!AC21</f>
        <v>0</v>
      </c>
      <c r="K70" s="693">
        <f>'15'!AD21</f>
        <v>0</v>
      </c>
    </row>
    <row r="71" spans="2:11" x14ac:dyDescent="0.3">
      <c r="B71" s="692" t="s">
        <v>47</v>
      </c>
      <c r="C71" s="184">
        <f t="shared" si="1"/>
        <v>0</v>
      </c>
      <c r="D71" s="693">
        <f>'15'!W22</f>
        <v>0</v>
      </c>
      <c r="E71" s="693">
        <f>'15'!X22</f>
        <v>0</v>
      </c>
      <c r="F71" s="693">
        <f>'15'!Y22</f>
        <v>0</v>
      </c>
      <c r="G71" s="693">
        <f>'15'!Z22</f>
        <v>0</v>
      </c>
      <c r="H71" s="693">
        <f>'15'!AA22</f>
        <v>0</v>
      </c>
      <c r="I71" s="693">
        <f>'15'!AB22</f>
        <v>0</v>
      </c>
      <c r="J71" s="693">
        <f>'15'!AC22</f>
        <v>0</v>
      </c>
      <c r="K71" s="693">
        <f>'15'!AD22</f>
        <v>0</v>
      </c>
    </row>
    <row r="72" spans="2:11" x14ac:dyDescent="0.3">
      <c r="B72" s="692" t="s">
        <v>48</v>
      </c>
      <c r="C72" s="184">
        <f t="shared" si="1"/>
        <v>0</v>
      </c>
      <c r="D72" s="693">
        <f>'15'!W23</f>
        <v>0</v>
      </c>
      <c r="E72" s="693">
        <f>'15'!X23</f>
        <v>0</v>
      </c>
      <c r="F72" s="693">
        <f>'15'!Y23</f>
        <v>0</v>
      </c>
      <c r="G72" s="693">
        <f>'15'!Z23</f>
        <v>0</v>
      </c>
      <c r="H72" s="693">
        <f>'15'!AA23</f>
        <v>0</v>
      </c>
      <c r="I72" s="693">
        <f>'15'!AB23</f>
        <v>0</v>
      </c>
      <c r="J72" s="693">
        <f>'15'!AC23</f>
        <v>0</v>
      </c>
      <c r="K72" s="693">
        <f>'15'!AD23</f>
        <v>0</v>
      </c>
    </row>
    <row r="73" spans="2:11" x14ac:dyDescent="0.3">
      <c r="B73" s="692" t="s">
        <v>49</v>
      </c>
      <c r="C73" s="184">
        <f t="shared" si="1"/>
        <v>0</v>
      </c>
      <c r="D73" s="693">
        <f>'15'!W24</f>
        <v>0</v>
      </c>
      <c r="E73" s="693">
        <f>'15'!X24</f>
        <v>0</v>
      </c>
      <c r="F73" s="693">
        <f>'15'!Y24</f>
        <v>0</v>
      </c>
      <c r="G73" s="693">
        <f>'15'!Z24</f>
        <v>0</v>
      </c>
      <c r="H73" s="693">
        <f>'15'!AA24</f>
        <v>0</v>
      </c>
      <c r="I73" s="693">
        <f>'15'!AB24</f>
        <v>0</v>
      </c>
      <c r="J73" s="693">
        <f>'15'!AC24</f>
        <v>0</v>
      </c>
      <c r="K73" s="693">
        <f>'15'!AD24</f>
        <v>0</v>
      </c>
    </row>
    <row r="74" spans="2:11" x14ac:dyDescent="0.3">
      <c r="B74" s="692" t="s">
        <v>50</v>
      </c>
      <c r="C74" s="184">
        <f t="shared" si="1"/>
        <v>0</v>
      </c>
      <c r="D74" s="693">
        <f>'15'!W25</f>
        <v>0</v>
      </c>
      <c r="E74" s="693">
        <f>'15'!X25</f>
        <v>0</v>
      </c>
      <c r="F74" s="693">
        <f>'15'!Y25</f>
        <v>0</v>
      </c>
      <c r="G74" s="693">
        <f>'15'!Z25</f>
        <v>0</v>
      </c>
      <c r="H74" s="693">
        <f>'15'!AA25</f>
        <v>0</v>
      </c>
      <c r="I74" s="693">
        <f>'15'!AB25</f>
        <v>0</v>
      </c>
      <c r="J74" s="693">
        <f>'15'!AC25</f>
        <v>0</v>
      </c>
      <c r="K74" s="693">
        <f>'15'!AD25</f>
        <v>0</v>
      </c>
    </row>
    <row r="75" spans="2:11" x14ac:dyDescent="0.3">
      <c r="B75" s="692" t="s">
        <v>51</v>
      </c>
      <c r="C75" s="184">
        <f t="shared" si="1"/>
        <v>0</v>
      </c>
      <c r="D75" s="693">
        <f>'15'!W26</f>
        <v>0</v>
      </c>
      <c r="E75" s="693">
        <f>'15'!X26</f>
        <v>0</v>
      </c>
      <c r="F75" s="693">
        <f>'15'!Y26</f>
        <v>0</v>
      </c>
      <c r="G75" s="693">
        <f>'15'!Z26</f>
        <v>0</v>
      </c>
      <c r="H75" s="693">
        <f>'15'!AA26</f>
        <v>0</v>
      </c>
      <c r="I75" s="693">
        <f>'15'!AB26</f>
        <v>0</v>
      </c>
      <c r="J75" s="693">
        <f>'15'!AC26</f>
        <v>0</v>
      </c>
      <c r="K75" s="693">
        <f>'15'!AD26</f>
        <v>0</v>
      </c>
    </row>
    <row r="76" spans="2:11" x14ac:dyDescent="0.3">
      <c r="B76" s="692" t="s">
        <v>52</v>
      </c>
      <c r="C76" s="184">
        <f t="shared" si="1"/>
        <v>0</v>
      </c>
      <c r="D76" s="693">
        <f>'15'!W27</f>
        <v>0</v>
      </c>
      <c r="E76" s="693">
        <f>'15'!X27</f>
        <v>0</v>
      </c>
      <c r="F76" s="693">
        <f>'15'!Y27</f>
        <v>0</v>
      </c>
      <c r="G76" s="693">
        <f>'15'!Z27</f>
        <v>0</v>
      </c>
      <c r="H76" s="693">
        <f>'15'!AA27</f>
        <v>0</v>
      </c>
      <c r="I76" s="693">
        <f>'15'!AB27</f>
        <v>0</v>
      </c>
      <c r="J76" s="693">
        <f>'15'!AC27</f>
        <v>0</v>
      </c>
      <c r="K76" s="693">
        <f>'15'!AD27</f>
        <v>0</v>
      </c>
    </row>
    <row r="77" spans="2:11" x14ac:dyDescent="0.3">
      <c r="B77" s="30"/>
      <c r="C77" s="30" t="s">
        <v>160</v>
      </c>
      <c r="D77" s="694">
        <f>'15'!W28</f>
        <v>40000</v>
      </c>
      <c r="E77" s="694">
        <f>'15'!X28</f>
        <v>70000</v>
      </c>
      <c r="F77" s="694">
        <f>'15'!Y28</f>
        <v>0</v>
      </c>
      <c r="G77" s="694">
        <f>'15'!Z28</f>
        <v>0</v>
      </c>
      <c r="H77" s="694">
        <f>'15'!AA28</f>
        <v>0</v>
      </c>
      <c r="I77" s="694">
        <f>'15'!AB28</f>
        <v>0</v>
      </c>
      <c r="J77" s="694">
        <f>'15'!AC28</f>
        <v>0</v>
      </c>
      <c r="K77" s="694">
        <f>'15'!AD28</f>
        <v>0</v>
      </c>
    </row>
    <row r="78" spans="2:11" ht="30" customHeight="1" x14ac:dyDescent="0.3">
      <c r="B78" s="696" t="s">
        <v>1295</v>
      </c>
      <c r="C78" s="767" t="str">
        <f>'15'!C29</f>
        <v>Faktinis kvietimų skaičius konkrečiais metais gali nesutapti su lentelėje nurodytu. Konkrečių metų kvietimai suplanuojami rengiant metinį kvietimų grafiką, kuris skelbiamas VVG svetainėje.</v>
      </c>
      <c r="D78" s="767"/>
      <c r="E78" s="767"/>
      <c r="F78" s="767"/>
      <c r="G78" s="767"/>
      <c r="H78" s="767"/>
      <c r="I78" s="767"/>
      <c r="J78" s="767"/>
      <c r="K78" s="767"/>
    </row>
  </sheetData>
  <mergeCells count="9">
    <mergeCell ref="C78:K78"/>
    <mergeCell ref="D5:G5"/>
    <mergeCell ref="H5:K5"/>
    <mergeCell ref="D30:G30"/>
    <mergeCell ref="H30:K30"/>
    <mergeCell ref="D55:G55"/>
    <mergeCell ref="H55:K55"/>
    <mergeCell ref="C28:K28"/>
    <mergeCell ref="C53:K53"/>
  </mergeCells>
  <pageMargins left="0.70866141732283472" right="0.70866141732283472" top="0.74803149606299213" bottom="0.74803149606299213" header="0.31496062992125984" footer="0.31496062992125984"/>
  <pageSetup paperSize="9" scale="70" pageOrder="overThenDown" orientation="landscape" horizontalDpi="4294967293" verticalDpi="0" r:id="rId1"/>
  <rowBreaks count="2" manualBreakCount="2">
    <brk id="29" max="16383" man="1"/>
    <brk id="5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A7441-8CA1-45DB-9EE9-5A00DCCFF5AC}">
  <sheetPr>
    <tabColor theme="8"/>
  </sheetPr>
  <dimension ref="A1:E144"/>
  <sheetViews>
    <sheetView workbookViewId="0">
      <selection activeCell="A7" sqref="A7"/>
    </sheetView>
  </sheetViews>
  <sheetFormatPr defaultColWidth="9.109375" defaultRowHeight="15.6" x14ac:dyDescent="0.3"/>
  <cols>
    <col min="1" max="1" width="95.88671875" style="54" customWidth="1"/>
    <col min="2" max="2" width="20.6640625" style="54" customWidth="1"/>
    <col min="3" max="3" width="52" style="55" customWidth="1"/>
    <col min="4" max="4" width="20.6640625" style="55" customWidth="1"/>
    <col min="5" max="16384" width="9.109375" style="55"/>
  </cols>
  <sheetData>
    <row r="1" spans="1:3" x14ac:dyDescent="0.3">
      <c r="A1" s="477" t="s">
        <v>1506</v>
      </c>
    </row>
    <row r="2" spans="1:3" x14ac:dyDescent="0.3">
      <c r="A2" s="73" t="s">
        <v>1507</v>
      </c>
    </row>
    <row r="3" spans="1:3" x14ac:dyDescent="0.3">
      <c r="A3" s="73" t="s">
        <v>1508</v>
      </c>
    </row>
    <row r="4" spans="1:3" x14ac:dyDescent="0.3">
      <c r="A4" s="73" t="s">
        <v>1620</v>
      </c>
    </row>
    <row r="6" spans="1:3" x14ac:dyDescent="0.3">
      <c r="A6" s="53" t="s">
        <v>41</v>
      </c>
    </row>
    <row r="7" spans="1:3" x14ac:dyDescent="0.3">
      <c r="A7" s="56" t="s">
        <v>27</v>
      </c>
      <c r="B7" s="730" t="s">
        <v>40</v>
      </c>
    </row>
    <row r="8" spans="1:3" x14ac:dyDescent="0.3">
      <c r="A8" s="57" t="s">
        <v>31</v>
      </c>
      <c r="B8" s="731" t="s">
        <v>1274</v>
      </c>
      <c r="C8" s="55" t="s">
        <v>212</v>
      </c>
    </row>
    <row r="9" spans="1:3" x14ac:dyDescent="0.3">
      <c r="A9" s="57" t="s">
        <v>32</v>
      </c>
      <c r="B9" s="58" t="s">
        <v>1275</v>
      </c>
      <c r="C9" s="55" t="s">
        <v>212</v>
      </c>
    </row>
    <row r="10" spans="1:3" x14ac:dyDescent="0.3">
      <c r="A10" s="57" t="s">
        <v>33</v>
      </c>
      <c r="B10" s="58" t="s">
        <v>1276</v>
      </c>
      <c r="C10" s="55" t="s">
        <v>212</v>
      </c>
    </row>
    <row r="11" spans="1:3" x14ac:dyDescent="0.3">
      <c r="A11" s="57" t="s">
        <v>1702</v>
      </c>
      <c r="B11" s="58" t="s">
        <v>1277</v>
      </c>
      <c r="C11" s="55" t="s">
        <v>212</v>
      </c>
    </row>
    <row r="12" spans="1:3" x14ac:dyDescent="0.3">
      <c r="A12" s="57" t="s">
        <v>34</v>
      </c>
      <c r="B12" s="58" t="s">
        <v>1278</v>
      </c>
      <c r="C12" s="55" t="s">
        <v>212</v>
      </c>
    </row>
    <row r="13" spans="1:3" x14ac:dyDescent="0.3">
      <c r="A13" s="57" t="s">
        <v>1695</v>
      </c>
      <c r="B13" s="58" t="s">
        <v>1279</v>
      </c>
      <c r="C13" s="55" t="s">
        <v>212</v>
      </c>
    </row>
    <row r="14" spans="1:3" x14ac:dyDescent="0.3">
      <c r="A14" s="57" t="s">
        <v>1696</v>
      </c>
      <c r="B14" s="58" t="s">
        <v>1280</v>
      </c>
      <c r="C14" s="55" t="s">
        <v>212</v>
      </c>
    </row>
    <row r="15" spans="1:3" x14ac:dyDescent="0.3">
      <c r="A15" s="57" t="s">
        <v>1704</v>
      </c>
      <c r="B15" s="58" t="s">
        <v>1281</v>
      </c>
      <c r="C15" s="55" t="s">
        <v>212</v>
      </c>
    </row>
    <row r="16" spans="1:3" x14ac:dyDescent="0.3">
      <c r="A16" s="57" t="s">
        <v>1697</v>
      </c>
      <c r="B16" s="58" t="s">
        <v>1282</v>
      </c>
      <c r="C16" s="55" t="s">
        <v>212</v>
      </c>
    </row>
    <row r="17" spans="1:3" x14ac:dyDescent="0.3">
      <c r="A17" s="57" t="s">
        <v>36</v>
      </c>
      <c r="B17" s="58" t="s">
        <v>35</v>
      </c>
      <c r="C17" s="55" t="s">
        <v>212</v>
      </c>
    </row>
    <row r="18" spans="1:3" x14ac:dyDescent="0.3">
      <c r="A18" s="57" t="s">
        <v>38</v>
      </c>
      <c r="B18" s="58" t="s">
        <v>37</v>
      </c>
      <c r="C18" s="55" t="s">
        <v>215</v>
      </c>
    </row>
    <row r="19" spans="1:3" x14ac:dyDescent="0.3">
      <c r="A19" s="59" t="s">
        <v>39</v>
      </c>
      <c r="B19" s="60" t="s">
        <v>1701</v>
      </c>
      <c r="C19" s="55" t="s">
        <v>215</v>
      </c>
    </row>
    <row r="22" spans="1:3" x14ac:dyDescent="0.3">
      <c r="A22" s="61" t="s">
        <v>458</v>
      </c>
    </row>
    <row r="23" spans="1:3" x14ac:dyDescent="0.3">
      <c r="A23" s="62" t="s">
        <v>77</v>
      </c>
    </row>
    <row r="24" spans="1:3" x14ac:dyDescent="0.3">
      <c r="A24" s="63" t="s">
        <v>76</v>
      </c>
    </row>
    <row r="27" spans="1:3" x14ac:dyDescent="0.3">
      <c r="A27" s="61" t="s">
        <v>459</v>
      </c>
    </row>
    <row r="28" spans="1:3" x14ac:dyDescent="0.3">
      <c r="A28" s="62" t="s">
        <v>232</v>
      </c>
    </row>
    <row r="29" spans="1:3" x14ac:dyDescent="0.3">
      <c r="A29" s="64" t="s">
        <v>233</v>
      </c>
    </row>
    <row r="30" spans="1:3" x14ac:dyDescent="0.3">
      <c r="A30" s="63" t="s">
        <v>76</v>
      </c>
    </row>
    <row r="31" spans="1:3" x14ac:dyDescent="0.3">
      <c r="A31" s="65"/>
    </row>
    <row r="32" spans="1:3" x14ac:dyDescent="0.3">
      <c r="A32" s="65"/>
    </row>
    <row r="33" spans="1:1" x14ac:dyDescent="0.3">
      <c r="A33" s="61" t="s">
        <v>1142</v>
      </c>
    </row>
    <row r="34" spans="1:1" x14ac:dyDescent="0.3">
      <c r="A34" s="62" t="s">
        <v>1097</v>
      </c>
    </row>
    <row r="35" spans="1:1" x14ac:dyDescent="0.3">
      <c r="A35" s="62" t="s">
        <v>1140</v>
      </c>
    </row>
    <row r="36" spans="1:1" x14ac:dyDescent="0.3">
      <c r="A36" s="189" t="s">
        <v>1141</v>
      </c>
    </row>
    <row r="37" spans="1:1" x14ac:dyDescent="0.3">
      <c r="A37" s="65"/>
    </row>
    <row r="39" spans="1:1" x14ac:dyDescent="0.3">
      <c r="A39" s="66" t="s">
        <v>379</v>
      </c>
    </row>
    <row r="40" spans="1:1" x14ac:dyDescent="0.3">
      <c r="A40" s="58" t="s">
        <v>1097</v>
      </c>
    </row>
    <row r="41" spans="1:1" x14ac:dyDescent="0.3">
      <c r="A41" s="64" t="s">
        <v>371</v>
      </c>
    </row>
    <row r="42" spans="1:1" x14ac:dyDescent="0.3">
      <c r="A42" s="64" t="s">
        <v>372</v>
      </c>
    </row>
    <row r="43" spans="1:1" x14ac:dyDescent="0.3">
      <c r="A43" s="58" t="s">
        <v>374</v>
      </c>
    </row>
    <row r="44" spans="1:1" x14ac:dyDescent="0.3">
      <c r="A44" s="58" t="s">
        <v>375</v>
      </c>
    </row>
    <row r="45" spans="1:1" x14ac:dyDescent="0.3">
      <c r="A45" s="58" t="s">
        <v>376</v>
      </c>
    </row>
    <row r="46" spans="1:1" x14ac:dyDescent="0.3">
      <c r="A46" s="64" t="s">
        <v>377</v>
      </c>
    </row>
    <row r="47" spans="1:1" x14ac:dyDescent="0.3">
      <c r="A47" s="58" t="s">
        <v>378</v>
      </c>
    </row>
    <row r="48" spans="1:1" x14ac:dyDescent="0.3">
      <c r="A48" s="58" t="s">
        <v>381</v>
      </c>
    </row>
    <row r="49" spans="1:1" x14ac:dyDescent="0.3">
      <c r="A49" s="58" t="s">
        <v>1499</v>
      </c>
    </row>
    <row r="50" spans="1:1" x14ac:dyDescent="0.3">
      <c r="A50" s="60" t="s">
        <v>373</v>
      </c>
    </row>
    <row r="53" spans="1:1" x14ac:dyDescent="0.3">
      <c r="A53" s="66" t="s">
        <v>644</v>
      </c>
    </row>
    <row r="54" spans="1:1" x14ac:dyDescent="0.3">
      <c r="A54" s="67" t="s">
        <v>386</v>
      </c>
    </row>
    <row r="55" spans="1:1" x14ac:dyDescent="0.3">
      <c r="A55" s="68" t="s">
        <v>387</v>
      </c>
    </row>
    <row r="56" spans="1:1" x14ac:dyDescent="0.3">
      <c r="A56" s="68" t="s">
        <v>388</v>
      </c>
    </row>
    <row r="57" spans="1:1" x14ac:dyDescent="0.3">
      <c r="A57" s="68" t="s">
        <v>389</v>
      </c>
    </row>
    <row r="58" spans="1:1" x14ac:dyDescent="0.3">
      <c r="A58" s="68" t="s">
        <v>390</v>
      </c>
    </row>
    <row r="59" spans="1:1" x14ac:dyDescent="0.3">
      <c r="A59" s="68" t="s">
        <v>391</v>
      </c>
    </row>
    <row r="60" spans="1:1" x14ac:dyDescent="0.3">
      <c r="A60" s="68" t="s">
        <v>392</v>
      </c>
    </row>
    <row r="61" spans="1:1" x14ac:dyDescent="0.3">
      <c r="A61" s="68" t="s">
        <v>393</v>
      </c>
    </row>
    <row r="62" spans="1:1" x14ac:dyDescent="0.3">
      <c r="A62" s="68" t="s">
        <v>394</v>
      </c>
    </row>
    <row r="63" spans="1:1" x14ac:dyDescent="0.3">
      <c r="A63" s="69" t="s">
        <v>395</v>
      </c>
    </row>
    <row r="64" spans="1:1" x14ac:dyDescent="0.3">
      <c r="A64"/>
    </row>
    <row r="66" spans="1:1" x14ac:dyDescent="0.3">
      <c r="A66" s="66" t="s">
        <v>399</v>
      </c>
    </row>
    <row r="67" spans="1:1" x14ac:dyDescent="0.3">
      <c r="A67" s="58" t="s">
        <v>1097</v>
      </c>
    </row>
    <row r="68" spans="1:1" x14ac:dyDescent="0.3">
      <c r="A68" s="58" t="str">
        <f>CONCATENATE('3'!B7,". ",'3'!C7)</f>
        <v>1 poreikis. Stiprinti vietos ekonomiką, skatinant inovacijas, vietos ištekliais paremtą ir į aplinkosaugą orientuotą verslą</v>
      </c>
    </row>
    <row r="69" spans="1:1" x14ac:dyDescent="0.3">
      <c r="A69" s="58" t="str">
        <f>CONCATENATE('3'!B8,". ",'3'!C8)</f>
        <v>2 poreikis. Užtikrinti paslaugų asortimentą ir infrastruktūrą, paremtą tvariais sprendimais ir orientuotą į vietos gyventojų bei lankytojų poreikius</v>
      </c>
    </row>
    <row r="70" spans="1:1" x14ac:dyDescent="0.3">
      <c r="A70" s="58" t="str">
        <f>CONCATENATE('3'!B9,". ",'3'!C9)</f>
        <v>3 poreikis. Stiprinti NVO sektoriaus aktyvumą ir ekonominę nepriklausomybę</v>
      </c>
    </row>
    <row r="71" spans="1:1" x14ac:dyDescent="0.3">
      <c r="A71" s="58" t="str">
        <f>CONCATENATE('3'!B10,". ",'3'!C10)</f>
        <v>4 poreikis. Užtikrinti teritorijos kultūros savitumo, tradicijų, kraštovaizdžio puoselėjimą, saugojimą ir pritaikymą  socialinėje-ekonominėje veikloje</v>
      </c>
    </row>
    <row r="72" spans="1:1" x14ac:dyDescent="0.3">
      <c r="A72" s="58" t="str">
        <f>CONCATENATE('3'!B11,". ",'3'!C11)</f>
        <v xml:space="preserve">5 poreikis. </v>
      </c>
    </row>
    <row r="73" spans="1:1" x14ac:dyDescent="0.3">
      <c r="A73" s="58" t="str">
        <f>CONCATENATE('3'!B12,". ",'3'!C12)</f>
        <v xml:space="preserve">6 poreikis. </v>
      </c>
    </row>
    <row r="74" spans="1:1" x14ac:dyDescent="0.3">
      <c r="A74" s="58" t="str">
        <f>CONCATENATE('3'!B13,". ",'3'!C13)</f>
        <v xml:space="preserve">7 poreikis. </v>
      </c>
    </row>
    <row r="75" spans="1:1" x14ac:dyDescent="0.3">
      <c r="A75" s="58" t="str">
        <f>CONCATENATE('3'!B14,". ",'3'!C14)</f>
        <v xml:space="preserve">8 poreikis. </v>
      </c>
    </row>
    <row r="76" spans="1:1" x14ac:dyDescent="0.3">
      <c r="A76" s="58" t="str">
        <f>CONCATENATE('3'!B15,". ",'3'!C15)</f>
        <v xml:space="preserve">9 poreikis. </v>
      </c>
    </row>
    <row r="77" spans="1:1" x14ac:dyDescent="0.3">
      <c r="A77" s="58" t="str">
        <f>CONCATENATE('3'!B16,". ",'3'!C16)</f>
        <v xml:space="preserve">10 poreikis. </v>
      </c>
    </row>
    <row r="78" spans="1:1" x14ac:dyDescent="0.3">
      <c r="A78" s="58" t="str">
        <f>CONCATENATE('3'!B17,". ",'3'!C17)</f>
        <v xml:space="preserve">11 poreikis. </v>
      </c>
    </row>
    <row r="79" spans="1:1" x14ac:dyDescent="0.3">
      <c r="A79" s="58" t="str">
        <f>CONCATENATE('3'!B18,". ",'3'!C18)</f>
        <v xml:space="preserve">12 poreikis. </v>
      </c>
    </row>
    <row r="80" spans="1:1" x14ac:dyDescent="0.3">
      <c r="A80" s="58" t="str">
        <f>CONCATENATE('3'!B19,". ",'3'!C19)</f>
        <v xml:space="preserve">13 poreikis. </v>
      </c>
    </row>
    <row r="81" spans="1:5" x14ac:dyDescent="0.3">
      <c r="A81" s="58" t="str">
        <f>CONCATENATE('3'!B20,". ",'3'!C20)</f>
        <v xml:space="preserve">14 poreikis. </v>
      </c>
    </row>
    <row r="82" spans="1:5" x14ac:dyDescent="0.3">
      <c r="A82" s="58" t="str">
        <f>CONCATENATE('3'!B21,". ",'3'!C21)</f>
        <v xml:space="preserve">15 poreikis. </v>
      </c>
    </row>
    <row r="83" spans="1:5" x14ac:dyDescent="0.3">
      <c r="A83" s="58" t="str">
        <f>CONCATENATE('3'!B22,". ",'3'!C22)</f>
        <v xml:space="preserve">16 poreikis. </v>
      </c>
    </row>
    <row r="84" spans="1:5" x14ac:dyDescent="0.3">
      <c r="A84" s="58" t="str">
        <f>CONCATENATE('3'!B23,". ",'3'!C23)</f>
        <v xml:space="preserve">17 poreikis. </v>
      </c>
    </row>
    <row r="85" spans="1:5" x14ac:dyDescent="0.3">
      <c r="A85" s="58" t="str">
        <f>CONCATENATE('3'!B24,". ",'3'!C24)</f>
        <v xml:space="preserve">18 poreikis. </v>
      </c>
    </row>
    <row r="86" spans="1:5" x14ac:dyDescent="0.3">
      <c r="A86" s="58" t="str">
        <f>CONCATENATE('3'!B25,". ",'3'!C25)</f>
        <v xml:space="preserve">19 poreikis. </v>
      </c>
    </row>
    <row r="87" spans="1:5" x14ac:dyDescent="0.3">
      <c r="A87" s="60" t="str">
        <f>CONCATENATE('3'!B26,". ",'3'!C26)</f>
        <v xml:space="preserve">20 poreikis. </v>
      </c>
    </row>
    <row r="90" spans="1:5" x14ac:dyDescent="0.3">
      <c r="A90" s="70" t="s">
        <v>277</v>
      </c>
      <c r="B90" s="481" t="s">
        <v>364</v>
      </c>
      <c r="C90" s="479"/>
      <c r="D90" s="479"/>
      <c r="E90" s="480"/>
    </row>
    <row r="91" spans="1:5" x14ac:dyDescent="0.3">
      <c r="A91" s="71" t="s">
        <v>1097</v>
      </c>
      <c r="E91" s="72"/>
    </row>
    <row r="92" spans="1:5" x14ac:dyDescent="0.3">
      <c r="A92" s="71" t="s">
        <v>1123</v>
      </c>
      <c r="E92" s="72"/>
    </row>
    <row r="93" spans="1:5" ht="20.399999999999999" x14ac:dyDescent="0.35">
      <c r="A93" s="478" t="s">
        <v>275</v>
      </c>
      <c r="E93" s="72"/>
    </row>
    <row r="94" spans="1:5" x14ac:dyDescent="0.3">
      <c r="A94" s="71" t="str">
        <f>CONCATENATE(B94,". ",C94)</f>
        <v xml:space="preserve">g.3 . Skatinti verslų kūrimąsi kaime, žemės ūkio veiklos įvairinimą </v>
      </c>
      <c r="B94" s="73" t="s">
        <v>266</v>
      </c>
      <c r="C94" s="74" t="s">
        <v>267</v>
      </c>
      <c r="D94" s="74" t="s">
        <v>285</v>
      </c>
      <c r="E94" s="75" t="s">
        <v>363</v>
      </c>
    </row>
    <row r="95" spans="1:5" x14ac:dyDescent="0.3">
      <c r="A95" s="71" t="str">
        <f t="shared" ref="A95:A144" si="0">CONCATENATE(B95,". ",C95)</f>
        <v>h.1. Skatinti kaimo gyventojų ir kaimo bendruomenių verslo iniciatyvas</v>
      </c>
      <c r="B95" s="73" t="s">
        <v>268</v>
      </c>
      <c r="C95" s="74" t="s">
        <v>269</v>
      </c>
      <c r="D95" s="74" t="s">
        <v>341</v>
      </c>
      <c r="E95" s="75" t="s">
        <v>77</v>
      </c>
    </row>
    <row r="96" spans="1:5" x14ac:dyDescent="0.3">
      <c r="A96" s="71" t="str">
        <f t="shared" si="0"/>
        <v xml:space="preserve">h.2. Didinti kaimo gyventojų užimtumą ir  socialinę įtrauktį </v>
      </c>
      <c r="B96" s="73" t="s">
        <v>270</v>
      </c>
      <c r="C96" s="74" t="s">
        <v>271</v>
      </c>
      <c r="D96" s="74" t="s">
        <v>280</v>
      </c>
      <c r="E96" s="75" t="s">
        <v>77</v>
      </c>
    </row>
    <row r="97" spans="1:5" x14ac:dyDescent="0.3">
      <c r="A97" s="71" t="str">
        <f t="shared" si="0"/>
        <v xml:space="preserve">h.4 . Modernizuoti kaimo vietoves didinant gyvenimo sąlygų jose patrauklumą </v>
      </c>
      <c r="B97" s="73" t="s">
        <v>272</v>
      </c>
      <c r="C97" s="74" t="s">
        <v>273</v>
      </c>
      <c r="D97" s="74" t="s">
        <v>285</v>
      </c>
      <c r="E97" s="75" t="s">
        <v>363</v>
      </c>
    </row>
    <row r="98" spans="1:5" x14ac:dyDescent="0.3">
      <c r="A98" s="71" t="str">
        <f t="shared" si="0"/>
        <v>h.5. Skatinti bioekonomikos verslus</v>
      </c>
      <c r="B98" s="73" t="s">
        <v>274</v>
      </c>
      <c r="C98" s="74" t="s">
        <v>10</v>
      </c>
      <c r="D98" s="74" t="s">
        <v>290</v>
      </c>
      <c r="E98" s="75" t="s">
        <v>77</v>
      </c>
    </row>
    <row r="99" spans="1:5" ht="20.399999999999999" x14ac:dyDescent="0.35">
      <c r="A99" s="478" t="s">
        <v>276</v>
      </c>
      <c r="B99" s="73"/>
      <c r="C99" s="74"/>
      <c r="D99" s="74"/>
      <c r="E99" s="75"/>
    </row>
    <row r="100" spans="1:5" x14ac:dyDescent="0.3">
      <c r="A100" s="71" t="str">
        <f t="shared" si="0"/>
        <v>a.1. Palaikyti žemės ūkio veiklos tęstinumą ir tvarumą</v>
      </c>
      <c r="B100" s="73" t="s">
        <v>278</v>
      </c>
      <c r="C100" s="74" t="s">
        <v>279</v>
      </c>
      <c r="D100" s="74" t="s">
        <v>280</v>
      </c>
      <c r="E100" s="75" t="s">
        <v>77</v>
      </c>
    </row>
    <row r="101" spans="1:5" x14ac:dyDescent="0.3">
      <c r="A101" s="71" t="str">
        <f t="shared" si="0"/>
        <v xml:space="preserve">a.2. Didinti mažų ir vidutinių ūkių gyvybingumą labiau remiant jų pajamas </v>
      </c>
      <c r="B101" s="73" t="s">
        <v>281</v>
      </c>
      <c r="C101" s="74" t="s">
        <v>282</v>
      </c>
      <c r="D101" s="74" t="s">
        <v>280</v>
      </c>
      <c r="E101" s="75" t="s">
        <v>77</v>
      </c>
    </row>
    <row r="102" spans="1:5" x14ac:dyDescent="0.3">
      <c r="A102" s="71" t="str">
        <f t="shared" si="0"/>
        <v xml:space="preserve">a.3. Palaikyti ekonominius sunkumus patiriančių žemės ūkio sektorių gamybos lygį </v>
      </c>
      <c r="B102" s="73" t="s">
        <v>283</v>
      </c>
      <c r="C102" s="74" t="s">
        <v>284</v>
      </c>
      <c r="D102" s="74" t="s">
        <v>285</v>
      </c>
      <c r="E102" s="75" t="s">
        <v>77</v>
      </c>
    </row>
    <row r="103" spans="1:5" x14ac:dyDescent="0.3">
      <c r="A103" s="71" t="str">
        <f t="shared" si="0"/>
        <v>a.4. Padidinti jaunųjų ūkininkų ūkių ekonominį pajėgumą</v>
      </c>
      <c r="B103" s="73" t="s">
        <v>286</v>
      </c>
      <c r="C103" s="74" t="s">
        <v>287</v>
      </c>
      <c r="D103" s="74" t="s">
        <v>280</v>
      </c>
      <c r="E103" s="75" t="s">
        <v>77</v>
      </c>
    </row>
    <row r="104" spans="1:5" x14ac:dyDescent="0.3">
      <c r="A104" s="71" t="str">
        <f t="shared" si="0"/>
        <v>a.5. Didinti žemės ūkio subjektų galimybes pasinaudoti alternatyviais finansiniais ištekliais</v>
      </c>
      <c r="B104" s="73" t="s">
        <v>288</v>
      </c>
      <c r="C104" s="74" t="s">
        <v>289</v>
      </c>
      <c r="D104" s="74" t="s">
        <v>290</v>
      </c>
      <c r="E104" s="75" t="s">
        <v>77</v>
      </c>
    </row>
    <row r="105" spans="1:5" x14ac:dyDescent="0.3">
      <c r="A105" s="71" t="str">
        <f t="shared" si="0"/>
        <v xml:space="preserve">a.6. Skatinti rizikų valdymo priemonių taikymą ūkiuose </v>
      </c>
      <c r="B105" s="73" t="s">
        <v>291</v>
      </c>
      <c r="C105" s="74" t="s">
        <v>292</v>
      </c>
      <c r="D105" s="74" t="s">
        <v>290</v>
      </c>
      <c r="E105" s="75" t="s">
        <v>77</v>
      </c>
    </row>
    <row r="106" spans="1:5" x14ac:dyDescent="0.3">
      <c r="A106" s="71" t="str">
        <f t="shared" si="0"/>
        <v>a.7. Palaikyti ūkių ekonominį ir aplinkosauginį tvarumą vietovėse, turinčiose gamtinių ir kt. kliūčių</v>
      </c>
      <c r="B106" s="73" t="s">
        <v>293</v>
      </c>
      <c r="C106" s="74" t="s">
        <v>294</v>
      </c>
      <c r="D106" s="74" t="s">
        <v>285</v>
      </c>
      <c r="E106" s="75" t="s">
        <v>77</v>
      </c>
    </row>
    <row r="107" spans="1:5" x14ac:dyDescent="0.3">
      <c r="A107" s="71" t="str">
        <f t="shared" si="0"/>
        <v xml:space="preserve">b.1. Skatinti aukštesnės pridėtinės vertės žemės ūkio produktų gamybą, visų pirma remiant perdirbimą  </v>
      </c>
      <c r="B107" s="73" t="s">
        <v>295</v>
      </c>
      <c r="C107" s="74" t="s">
        <v>296</v>
      </c>
      <c r="D107" s="74" t="s">
        <v>285</v>
      </c>
      <c r="E107" s="75" t="s">
        <v>77</v>
      </c>
    </row>
    <row r="108" spans="1:5" x14ac:dyDescent="0.3">
      <c r="A108" s="71" t="str">
        <f t="shared" si="0"/>
        <v>b.2. Didinti inovatyvių / pažangių technologijų diegimą ūkiuose</v>
      </c>
      <c r="B108" s="73" t="s">
        <v>297</v>
      </c>
      <c r="C108" s="74" t="s">
        <v>298</v>
      </c>
      <c r="D108" s="74" t="s">
        <v>280</v>
      </c>
      <c r="E108" s="75" t="s">
        <v>77</v>
      </c>
    </row>
    <row r="109" spans="1:5" x14ac:dyDescent="0.3">
      <c r="A109" s="71" t="str">
        <f t="shared" si="0"/>
        <v>b.3. Atnaujinti esamas melioracijos sistemas, pertvarkant į reguliuojamas</v>
      </c>
      <c r="B109" s="73" t="s">
        <v>299</v>
      </c>
      <c r="C109" s="74" t="s">
        <v>300</v>
      </c>
      <c r="D109" s="74" t="s">
        <v>280</v>
      </c>
      <c r="E109" s="75" t="s">
        <v>77</v>
      </c>
    </row>
    <row r="110" spans="1:5" x14ac:dyDescent="0.3">
      <c r="A110" s="71" t="str">
        <f t="shared" si="0"/>
        <v>b.4. Skatinti beatliekinę veiklą ūkiuose</v>
      </c>
      <c r="B110" s="73" t="s">
        <v>301</v>
      </c>
      <c r="C110" s="74" t="s">
        <v>302</v>
      </c>
      <c r="D110" s="74" t="s">
        <v>285</v>
      </c>
      <c r="E110" s="75" t="s">
        <v>77</v>
      </c>
    </row>
    <row r="111" spans="1:5" x14ac:dyDescent="0.3">
      <c r="A111" s="71" t="str">
        <f t="shared" si="0"/>
        <v>b.5. Skatinti novatoriškų (naujoviškų) produktų iš biomasės gamybą</v>
      </c>
      <c r="B111" s="73" t="s">
        <v>303</v>
      </c>
      <c r="C111" s="74" t="s">
        <v>304</v>
      </c>
      <c r="D111" s="74" t="s">
        <v>285</v>
      </c>
      <c r="E111" s="75" t="s">
        <v>77</v>
      </c>
    </row>
    <row r="112" spans="1:5" x14ac:dyDescent="0.3">
      <c r="A112" s="71" t="str">
        <f t="shared" si="0"/>
        <v>c.1. Skatinti ūkių bendradarbiavimą, įskaitant gamintojų organizacijų kūrimąsi</v>
      </c>
      <c r="B112" s="73" t="s">
        <v>305</v>
      </c>
      <c r="C112" s="74" t="s">
        <v>306</v>
      </c>
      <c r="D112" s="74" t="s">
        <v>285</v>
      </c>
      <c r="E112" s="75" t="s">
        <v>77</v>
      </c>
    </row>
    <row r="113" spans="1:5" x14ac:dyDescent="0.3">
      <c r="A113" s="71" t="str">
        <f t="shared" si="0"/>
        <v>c.2. Didinti ūkininkų derybinę galią, ypač dalyvaujant trumpose tiekimo grandinėse</v>
      </c>
      <c r="B113" s="73" t="s">
        <v>307</v>
      </c>
      <c r="C113" s="74" t="s">
        <v>308</v>
      </c>
      <c r="D113" s="74" t="s">
        <v>280</v>
      </c>
      <c r="E113" s="75" t="s">
        <v>77</v>
      </c>
    </row>
    <row r="114" spans="1:5" x14ac:dyDescent="0.3">
      <c r="A114" s="71" t="str">
        <f t="shared" si="0"/>
        <v>c.3. Skatinti kooperatyvus teikti paslaugas savo nariams, pritaikant dalijimosi ekonomikos principus</v>
      </c>
      <c r="B114" s="73" t="s">
        <v>309</v>
      </c>
      <c r="C114" s="74" t="s">
        <v>310</v>
      </c>
      <c r="D114" s="74" t="s">
        <v>290</v>
      </c>
      <c r="E114" s="75" t="s">
        <v>77</v>
      </c>
    </row>
    <row r="115" spans="1:5" x14ac:dyDescent="0.3">
      <c r="A115" s="71" t="str">
        <f t="shared" si="0"/>
        <v>c.4. Skatinti ūkio subjektus gaminti aukštesnės pridėtinės vertės produkciją</v>
      </c>
      <c r="B115" s="73" t="s">
        <v>311</v>
      </c>
      <c r="C115" s="74" t="s">
        <v>312</v>
      </c>
      <c r="D115" s="74" t="s">
        <v>285</v>
      </c>
      <c r="E115" s="75" t="s">
        <v>77</v>
      </c>
    </row>
    <row r="116" spans="1:5" x14ac:dyDescent="0.3">
      <c r="A116" s="71" t="str">
        <f t="shared" si="0"/>
        <v xml:space="preserve">d.1. Didinti ŠESD absorbavimą skatinant miškų veisimą </v>
      </c>
      <c r="B116" s="73" t="s">
        <v>313</v>
      </c>
      <c r="C116" s="74" t="s">
        <v>314</v>
      </c>
      <c r="D116" s="74" t="s">
        <v>285</v>
      </c>
      <c r="E116" s="75" t="s">
        <v>77</v>
      </c>
    </row>
    <row r="117" spans="1:5" x14ac:dyDescent="0.3">
      <c r="A117" s="71" t="str">
        <f t="shared" si="0"/>
        <v>d.2. Taikyti technologijas mažinančias ŠESD emisijas ir didinančias organinės anglies kiekį dirvožemyje</v>
      </c>
      <c r="B117" s="73" t="s">
        <v>315</v>
      </c>
      <c r="C117" s="74" t="s">
        <v>316</v>
      </c>
      <c r="D117" s="74" t="s">
        <v>285</v>
      </c>
      <c r="E117" s="75" t="s">
        <v>77</v>
      </c>
    </row>
    <row r="118" spans="1:5" x14ac:dyDescent="0.3">
      <c r="A118" s="71" t="str">
        <f t="shared" si="0"/>
        <v>d.3. Mažinti ŠESD emisijas nusausintuose šlapynėse ir durpynuose</v>
      </c>
      <c r="B118" s="73" t="s">
        <v>317</v>
      </c>
      <c r="C118" s="74" t="s">
        <v>318</v>
      </c>
      <c r="D118" s="74" t="s">
        <v>290</v>
      </c>
      <c r="E118" s="75" t="s">
        <v>77</v>
      </c>
    </row>
    <row r="119" spans="1:5" x14ac:dyDescent="0.3">
      <c r="A119" s="71" t="str">
        <f t="shared" si="0"/>
        <v>d.4. Didinti ūkių atsparumą dėl klimato kaitos kylančiai rizikai taikant modernias vandentvarkos sistemas</v>
      </c>
      <c r="B119" s="73" t="s">
        <v>319</v>
      </c>
      <c r="C119" s="74" t="s">
        <v>320</v>
      </c>
      <c r="D119" s="74" t="s">
        <v>290</v>
      </c>
      <c r="E119" s="75" t="s">
        <v>77</v>
      </c>
    </row>
    <row r="120" spans="1:5" x14ac:dyDescent="0.3">
      <c r="A120" s="71" t="str">
        <f t="shared" si="0"/>
        <v>d.5. Didinti gyvulių mėšlo ir kitų šalutinių žemės ūkio produktų panaudojimą energijos gamybai</v>
      </c>
      <c r="B120" s="73" t="s">
        <v>321</v>
      </c>
      <c r="C120" s="74" t="s">
        <v>322</v>
      </c>
      <c r="D120" s="74" t="s">
        <v>290</v>
      </c>
      <c r="E120" s="75" t="s">
        <v>363</v>
      </c>
    </row>
    <row r="121" spans="1:5" x14ac:dyDescent="0.3">
      <c r="A121" s="71" t="str">
        <f t="shared" si="0"/>
        <v>e.1. Taikyti žemės ūkio praktikas, kurios stabdytų dirvožemio eroziją, ypač dirbamuose šlaituose</v>
      </c>
      <c r="B121" s="73" t="s">
        <v>323</v>
      </c>
      <c r="C121" s="74" t="s">
        <v>324</v>
      </c>
      <c r="D121" s="74" t="s">
        <v>280</v>
      </c>
      <c r="E121" s="75" t="s">
        <v>77</v>
      </c>
    </row>
    <row r="122" spans="1:5" x14ac:dyDescent="0.3">
      <c r="A122" s="71" t="str">
        <f t="shared" si="0"/>
        <v>e.2. Mažinti tręšimą mineralinėmis trąšomis ir didinti tvarių mėšlo tvarkymo technologijų naudojimą</v>
      </c>
      <c r="B122" s="73" t="s">
        <v>325</v>
      </c>
      <c r="C122" s="74" t="s">
        <v>326</v>
      </c>
      <c r="D122" s="74" t="s">
        <v>280</v>
      </c>
      <c r="E122" s="75" t="s">
        <v>77</v>
      </c>
    </row>
    <row r="123" spans="1:5" x14ac:dyDescent="0.3">
      <c r="A123" s="71" t="str">
        <f t="shared" si="0"/>
        <v>e.3. Gerinti paviršinio vandens kokybę, ypač rizikos vandenų teritorijose</v>
      </c>
      <c r="B123" s="73" t="s">
        <v>327</v>
      </c>
      <c r="C123" s="74" t="s">
        <v>328</v>
      </c>
      <c r="D123" s="74" t="s">
        <v>280</v>
      </c>
      <c r="E123" s="75" t="s">
        <v>77</v>
      </c>
    </row>
    <row r="124" spans="1:5" x14ac:dyDescent="0.3">
      <c r="A124" s="71" t="str">
        <f t="shared" si="0"/>
        <v>f.1. Gerinti biologinės įvairovės būklę žemės ūkio naudmenose, taikant tvarias žemės ūkio praktikas</v>
      </c>
      <c r="B124" s="73" t="s">
        <v>329</v>
      </c>
      <c r="C124" s="74" t="s">
        <v>330</v>
      </c>
      <c r="D124" s="74" t="s">
        <v>285</v>
      </c>
      <c r="E124" s="75" t="s">
        <v>77</v>
      </c>
    </row>
    <row r="125" spans="1:5" x14ac:dyDescent="0.3">
      <c r="A125" s="71" t="str">
        <f t="shared" si="0"/>
        <v>f.2. Gerinti su žemės ūkiu ir miškais susijusių buveinių būklę</v>
      </c>
      <c r="B125" s="73" t="s">
        <v>331</v>
      </c>
      <c r="C125" s="74" t="s">
        <v>332</v>
      </c>
      <c r="D125" s="74" t="s">
        <v>280</v>
      </c>
      <c r="E125" s="75" t="s">
        <v>77</v>
      </c>
    </row>
    <row r="126" spans="1:5" x14ac:dyDescent="0.3">
      <c r="A126" s="71" t="str">
        <f t="shared" si="0"/>
        <v>f.3. Saugoti biologinės įvairovės apsaugos požiūriu vertingus agrarinio kraštovaizdžio elementus</v>
      </c>
      <c r="B126" s="73" t="s">
        <v>333</v>
      </c>
      <c r="C126" s="74" t="s">
        <v>334</v>
      </c>
      <c r="D126" s="74" t="s">
        <v>285</v>
      </c>
      <c r="E126" s="75" t="s">
        <v>77</v>
      </c>
    </row>
    <row r="127" spans="1:5" x14ac:dyDescent="0.3">
      <c r="A127" s="71" t="str">
        <f t="shared" si="0"/>
        <v>g.1. Pritraukti ir išlaikyti jaunus žmones, įskaitant jaunuosius ūkininkus, kaimo vietovėse</v>
      </c>
      <c r="B127" s="73" t="s">
        <v>335</v>
      </c>
      <c r="C127" s="74" t="s">
        <v>336</v>
      </c>
      <c r="D127" s="74" t="s">
        <v>280</v>
      </c>
      <c r="E127" s="75" t="s">
        <v>77</v>
      </c>
    </row>
    <row r="128" spans="1:5" x14ac:dyDescent="0.3">
      <c r="A128" s="71" t="str">
        <f t="shared" si="0"/>
        <v>g.2 . Gerinti jaunųjų ūkininkų žinių ir įgūdžių lygį, sudarant galimybę jiems mokytis, gauti konsultacijas</v>
      </c>
      <c r="B128" s="73" t="s">
        <v>337</v>
      </c>
      <c r="C128" s="74" t="s">
        <v>338</v>
      </c>
      <c r="D128" s="74" t="s">
        <v>280</v>
      </c>
      <c r="E128" s="75" t="s">
        <v>77</v>
      </c>
    </row>
    <row r="129" spans="1:5" x14ac:dyDescent="0.3">
      <c r="A129" s="71" t="str">
        <f t="shared" si="0"/>
        <v>g.4 . Didinti jaunųjų ūkininkų prieinamumą prie žemės ir finansinių išteklių</v>
      </c>
      <c r="B129" s="73" t="s">
        <v>339</v>
      </c>
      <c r="C129" s="74" t="s">
        <v>340</v>
      </c>
      <c r="D129" s="74" t="s">
        <v>280</v>
      </c>
      <c r="E129" s="75" t="s">
        <v>363</v>
      </c>
    </row>
    <row r="130" spans="1:5" x14ac:dyDescent="0.3">
      <c r="A130" s="71" t="str">
        <f t="shared" si="0"/>
        <v>h.7. Skatinti miškuose tvarią ūkinę veiklą</v>
      </c>
      <c r="B130" s="73" t="s">
        <v>342</v>
      </c>
      <c r="C130" s="74" t="s">
        <v>343</v>
      </c>
      <c r="D130" s="74" t="s">
        <v>290</v>
      </c>
      <c r="E130" s="75" t="s">
        <v>76</v>
      </c>
    </row>
    <row r="131" spans="1:5" x14ac:dyDescent="0.3">
      <c r="A131" s="71" t="str">
        <f t="shared" si="0"/>
        <v>i.1. Skatinti saugių, ekologiškų, aukštos ir išskirtinės kokybės žemės ūkio ir maisto produktų vartojimą</v>
      </c>
      <c r="B131" s="73" t="s">
        <v>344</v>
      </c>
      <c r="C131" s="74" t="s">
        <v>345</v>
      </c>
      <c r="D131" s="74" t="s">
        <v>285</v>
      </c>
      <c r="E131" s="75" t="s">
        <v>77</v>
      </c>
    </row>
    <row r="132" spans="1:5" x14ac:dyDescent="0.3">
      <c r="A132" s="71" t="str">
        <f t="shared" si="0"/>
        <v>i.2. Skatinti ūkiuose taikyti integruotas kenksmingųjųų organizmų kontrolės praktikas</v>
      </c>
      <c r="B132" s="73" t="s">
        <v>346</v>
      </c>
      <c r="C132" s="74" t="s">
        <v>347</v>
      </c>
      <c r="D132" s="74" t="s">
        <v>290</v>
      </c>
      <c r="E132" s="75" t="s">
        <v>77</v>
      </c>
    </row>
    <row r="133" spans="1:5" x14ac:dyDescent="0.3">
      <c r="A133" s="71" t="str">
        <f t="shared" si="0"/>
        <v>i.3. Skatinti ūkinių gyvūnų laikytojus prisiimti aukštesnius gyvūnų gerovės standartus</v>
      </c>
      <c r="B133" s="73" t="s">
        <v>348</v>
      </c>
      <c r="C133" s="74" t="s">
        <v>349</v>
      </c>
      <c r="D133" s="74" t="s">
        <v>290</v>
      </c>
      <c r="E133" s="75" t="s">
        <v>77</v>
      </c>
    </row>
    <row r="134" spans="1:5" x14ac:dyDescent="0.3">
      <c r="A134" s="71" t="str">
        <f t="shared" si="0"/>
        <v>i.4. Gerinti institucijų, atsakingų už augalų ir gyvūnų ligų prevenciją ir kontrolę, aprūpinimą įranga</v>
      </c>
      <c r="B134" s="73" t="s">
        <v>350</v>
      </c>
      <c r="C134" s="74" t="s">
        <v>351</v>
      </c>
      <c r="D134" s="74" t="s">
        <v>290</v>
      </c>
      <c r="E134" s="75" t="s">
        <v>76</v>
      </c>
    </row>
    <row r="135" spans="1:5" x14ac:dyDescent="0.3">
      <c r="A135" s="71" t="str">
        <f t="shared" si="0"/>
        <v>i.5. Stiprinti prevencinių biosaugos priemonių taikymą, mažinant gyvulių infekcinių susirgimų riziką</v>
      </c>
      <c r="B135" s="73" t="s">
        <v>352</v>
      </c>
      <c r="C135" s="74" t="s">
        <v>353</v>
      </c>
      <c r="D135" s="74" t="s">
        <v>285</v>
      </c>
      <c r="E135" s="75" t="s">
        <v>77</v>
      </c>
    </row>
    <row r="136" spans="1:5" x14ac:dyDescent="0.3">
      <c r="A136" s="71" t="str">
        <f t="shared" si="0"/>
        <v>k.1. Didinti žinių ir inovacijų sklaidą žemės ūkyje</v>
      </c>
      <c r="B136" s="73" t="s">
        <v>354</v>
      </c>
      <c r="C136" s="74" t="s">
        <v>355</v>
      </c>
      <c r="D136" s="74" t="s">
        <v>356</v>
      </c>
      <c r="E136" s="75" t="s">
        <v>77</v>
      </c>
    </row>
    <row r="137" spans="1:5" x14ac:dyDescent="0.3">
      <c r="A137" s="71" t="str">
        <f t="shared" si="0"/>
        <v>k.2. Didinti konsultavimo paslaugų formų įvairovę, geriau užtikrinti jų atitikimą ūkininkų poreikiams</v>
      </c>
      <c r="B137" s="73" t="s">
        <v>357</v>
      </c>
      <c r="C137" s="74" t="s">
        <v>358</v>
      </c>
      <c r="D137" s="74" t="s">
        <v>356</v>
      </c>
      <c r="E137" s="75" t="s">
        <v>77</v>
      </c>
    </row>
    <row r="138" spans="1:5" x14ac:dyDescent="0.3">
      <c r="A138" s="71" t="str">
        <f t="shared" si="0"/>
        <v>k.3. Užtikrinti aukštą konsultantų kompetenciją ir jų teikiamų konsultacijų kokybę</v>
      </c>
      <c r="B138" s="73" t="s">
        <v>359</v>
      </c>
      <c r="C138" s="74" t="s">
        <v>360</v>
      </c>
      <c r="D138" s="74" t="s">
        <v>356</v>
      </c>
      <c r="E138" s="75" t="s">
        <v>77</v>
      </c>
    </row>
    <row r="139" spans="1:5" x14ac:dyDescent="0.3">
      <c r="A139" s="71" t="str">
        <f t="shared" si="0"/>
        <v xml:space="preserve">k.4. Mažinti skaitmeninę atskirtį žemės ūkyje ir kaimo vietovėse </v>
      </c>
      <c r="B139" s="73" t="s">
        <v>361</v>
      </c>
      <c r="C139" s="74" t="s">
        <v>362</v>
      </c>
      <c r="D139" s="74" t="s">
        <v>356</v>
      </c>
      <c r="E139" s="75" t="s">
        <v>77</v>
      </c>
    </row>
    <row r="140" spans="1:5" x14ac:dyDescent="0.3">
      <c r="A140" s="71" t="str">
        <f t="shared" si="0"/>
        <v xml:space="preserve">. </v>
      </c>
      <c r="B140" s="73"/>
      <c r="C140" s="74"/>
      <c r="D140" s="74"/>
      <c r="E140" s="75"/>
    </row>
    <row r="141" spans="1:5" x14ac:dyDescent="0.3">
      <c r="A141" s="71" t="str">
        <f t="shared" si="0"/>
        <v xml:space="preserve">. </v>
      </c>
      <c r="B141" s="73"/>
      <c r="C141" s="74"/>
      <c r="D141" s="74"/>
      <c r="E141" s="75"/>
    </row>
    <row r="142" spans="1:5" x14ac:dyDescent="0.3">
      <c r="A142" s="71" t="str">
        <f t="shared" si="0"/>
        <v xml:space="preserve">. </v>
      </c>
      <c r="B142" s="73"/>
      <c r="C142" s="74"/>
      <c r="D142" s="74"/>
      <c r="E142" s="75"/>
    </row>
    <row r="143" spans="1:5" x14ac:dyDescent="0.3">
      <c r="A143" s="71" t="str">
        <f t="shared" si="0"/>
        <v xml:space="preserve">. </v>
      </c>
      <c r="B143" s="73"/>
      <c r="C143" s="74"/>
      <c r="D143" s="74"/>
      <c r="E143" s="75"/>
    </row>
    <row r="144" spans="1:5" x14ac:dyDescent="0.3">
      <c r="A144" s="76" t="str">
        <f t="shared" si="0"/>
        <v xml:space="preserve">. </v>
      </c>
      <c r="B144" s="77"/>
      <c r="C144" s="78"/>
      <c r="D144" s="78"/>
      <c r="E144" s="79"/>
    </row>
  </sheetData>
  <sheetProtection algorithmName="SHA-512" hashValue="KoJAzciWhN1ZPIuMuE1Uj3PP/ugKySxTKYNK78POxDImLmA1vkqWRJC84jEiLJmeNwAPgVt8r938yhQFibqQwQ==" saltValue="Ksbo6afD3ctP70QbhK+F6w==" spinCount="100000" sheet="1" objects="1" scenarios="1"/>
  <phoneticPr fontId="8" type="noConversion"/>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35</vt:i4>
      </vt:variant>
    </vt:vector>
  </HeadingPairs>
  <TitlesOfParts>
    <vt:vector size="60" baseType="lpstr">
      <vt:lpstr>Instrukcija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4.1</vt:lpstr>
      <vt:lpstr>10.1</vt:lpstr>
      <vt:lpstr>10.2</vt:lpstr>
      <vt:lpstr>11.1</vt:lpstr>
      <vt:lpstr>15.1</vt:lpstr>
      <vt:lpstr>Sąrašai</vt:lpstr>
      <vt:lpstr>'1'!Print_Area</vt:lpstr>
      <vt:lpstr>'10'!Print_Area</vt:lpstr>
      <vt:lpstr>'10.1'!Print_Area</vt:lpstr>
      <vt:lpstr>'11'!Print_Area</vt:lpstr>
      <vt:lpstr>'11.1'!Print_Area</vt:lpstr>
      <vt:lpstr>'12'!Print_Area</vt:lpstr>
      <vt:lpstr>'13'!Print_Area</vt:lpstr>
      <vt:lpstr>'14'!Print_Area</vt:lpstr>
      <vt:lpstr>'15'!Print_Area</vt:lpstr>
      <vt:lpstr>'16'!Print_Area</vt:lpstr>
      <vt:lpstr>'17'!Print_Area</vt:lpstr>
      <vt:lpstr>'18'!Print_Area</vt:lpstr>
      <vt:lpstr>'2'!Print_Area</vt:lpstr>
      <vt:lpstr>'3'!Print_Area</vt:lpstr>
      <vt:lpstr>'4'!Print_Area</vt:lpstr>
      <vt:lpstr>'4.1'!Print_Area</vt:lpstr>
      <vt:lpstr>'5'!Print_Area</vt:lpstr>
      <vt:lpstr>'6'!Print_Area</vt:lpstr>
      <vt:lpstr>'7'!Print_Area</vt:lpstr>
      <vt:lpstr>'8'!Print_Area</vt:lpstr>
      <vt:lpstr>'9'!Print_Area</vt:lpstr>
      <vt:lpstr>'10'!Print_Titles</vt:lpstr>
      <vt:lpstr>'10.1'!Print_Titles</vt:lpstr>
      <vt:lpstr>'11'!Print_Titles</vt:lpstr>
      <vt:lpstr>'11.1'!Print_Titles</vt:lpstr>
      <vt:lpstr>'12'!Print_Titles</vt:lpstr>
      <vt:lpstr>'13'!Print_Titles</vt:lpstr>
      <vt:lpstr>'14'!Print_Titles</vt:lpstr>
      <vt:lpstr>'15'!Print_Titles</vt:lpstr>
      <vt:lpstr>'2'!Print_Titles</vt:lpstr>
      <vt:lpstr>'4'!Print_Titles</vt:lpstr>
      <vt:lpstr>'6'!Print_Titles</vt:lpstr>
      <vt:lpstr>'7'!Print_Titles</vt:lpstr>
      <vt:lpstr>'8'!Print_Titles</vt:lpstr>
      <vt:lpstr>'9'!Print_Titles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Neringa</dc:creator>
  <cp:lastModifiedBy>Kristina Maciokiene</cp:lastModifiedBy>
  <cp:lastPrinted>2022-09-29T13:18:28Z</cp:lastPrinted>
  <dcterms:created xsi:type="dcterms:W3CDTF">2022-07-05T10:44:58Z</dcterms:created>
  <dcterms:modified xsi:type="dcterms:W3CDTF">2023-11-28T09:11:40Z</dcterms:modified>
</cp:coreProperties>
</file>